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075" windowHeight="10485" activeTab="0"/>
  </bookViews>
  <sheets>
    <sheet name="A" sheetId="1" r:id="rId1"/>
  </sheets>
  <definedNames>
    <definedName name="_Key1" hidden="1">#REF!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<sst xmlns="http://schemas.openxmlformats.org/spreadsheetml/2006/main" count="449" uniqueCount="189">
  <si>
    <t>IZRAČUN RAZDELITVE SREDSTEV ZA UO + SD ZA LETO 2012</t>
  </si>
  <si>
    <t>URBANISTIČNI INŠT.</t>
  </si>
  <si>
    <t>PEDAGOŠKI INŠTITUT</t>
  </si>
  <si>
    <t>HIDROINŠTITUT</t>
  </si>
  <si>
    <t>UL FŠ</t>
  </si>
  <si>
    <t>UP FTŠ TURISTICA</t>
  </si>
  <si>
    <t>UP FHŠ</t>
  </si>
  <si>
    <t>Povišanje</t>
  </si>
  <si>
    <t>Uni. inšt.</t>
  </si>
  <si>
    <t>Visoka str. šola</t>
  </si>
  <si>
    <t>PARAMETRI</t>
  </si>
  <si>
    <t>Skupna sredstva UO+SD:</t>
  </si>
  <si>
    <t>Sredstva SD:</t>
  </si>
  <si>
    <t>Sredstva UO:</t>
  </si>
  <si>
    <t>Sredstva UO 2011:</t>
  </si>
  <si>
    <t>K1:</t>
  </si>
  <si>
    <t>K2 (razisk.):</t>
  </si>
  <si>
    <t>K2 (MR):</t>
  </si>
  <si>
    <t>A1</t>
  </si>
  <si>
    <t>A2</t>
  </si>
  <si>
    <t>B</t>
  </si>
  <si>
    <t>C</t>
  </si>
  <si>
    <t>D</t>
  </si>
  <si>
    <t>SD</t>
  </si>
  <si>
    <t>UO</t>
  </si>
  <si>
    <t>FTE</t>
  </si>
  <si>
    <t>Pokritost</t>
  </si>
  <si>
    <t>Zp</t>
  </si>
  <si>
    <t>Stat.oblika</t>
  </si>
  <si>
    <t>SSM</t>
  </si>
  <si>
    <t>Tip</t>
  </si>
  <si>
    <t>RO</t>
  </si>
  <si>
    <t>Naziv</t>
  </si>
  <si>
    <t>Inf.skp.11</t>
  </si>
  <si>
    <t>Prg 11</t>
  </si>
  <si>
    <t>SkOb11</t>
  </si>
  <si>
    <t>MR 11</t>
  </si>
  <si>
    <t>FT 11</t>
  </si>
  <si>
    <t>CK RO</t>
  </si>
  <si>
    <t>Skupaj</t>
  </si>
  <si>
    <t>UO 2011</t>
  </si>
  <si>
    <t>Razlika</t>
  </si>
  <si>
    <t>Sorazm.pov.</t>
  </si>
  <si>
    <t>A3a/5</t>
  </si>
  <si>
    <t>z vklj. A3</t>
  </si>
  <si>
    <t>Idealni UO</t>
  </si>
  <si>
    <t>UO v okviru sredstev</t>
  </si>
  <si>
    <t>JRZ</t>
  </si>
  <si>
    <t>0104</t>
  </si>
  <si>
    <t>KI</t>
  </si>
  <si>
    <t>0105</t>
  </si>
  <si>
    <t>NIB</t>
  </si>
  <si>
    <t>0106</t>
  </si>
  <si>
    <t>IJS</t>
  </si>
  <si>
    <t>0206</t>
  </si>
  <si>
    <t>IMT</t>
  </si>
  <si>
    <t>0215</t>
  </si>
  <si>
    <t>GEOZS</t>
  </si>
  <si>
    <t>0401</t>
  </si>
  <si>
    <t>KIS</t>
  </si>
  <si>
    <t>0404</t>
  </si>
  <si>
    <t>GIS</t>
  </si>
  <si>
    <t>0501</t>
  </si>
  <si>
    <t>INZ</t>
  </si>
  <si>
    <t>0502</t>
  </si>
  <si>
    <t>IER</t>
  </si>
  <si>
    <t>0505</t>
  </si>
  <si>
    <t>0507</t>
  </si>
  <si>
    <t>INV</t>
  </si>
  <si>
    <t>0553</t>
  </si>
  <si>
    <t>0618</t>
  </si>
  <si>
    <t>ZRC SAZU</t>
  </si>
  <si>
    <t>1500</t>
  </si>
  <si>
    <t>1502</t>
  </si>
  <si>
    <t>ZAG</t>
  </si>
  <si>
    <t>SKUPAJ</t>
  </si>
  <si>
    <t>1988</t>
  </si>
  <si>
    <t>UNI-PR*</t>
  </si>
  <si>
    <t>1510</t>
  </si>
  <si>
    <t>UP ZRS</t>
  </si>
  <si>
    <t>1669</t>
  </si>
  <si>
    <t>UP IAM</t>
  </si>
  <si>
    <t>Fakulteta</t>
  </si>
  <si>
    <t>0510</t>
  </si>
  <si>
    <t>UNI-LJ</t>
  </si>
  <si>
    <t>0103</t>
  </si>
  <si>
    <t>UL FKKT</t>
  </si>
  <si>
    <t>0170</t>
  </si>
  <si>
    <t>UL TEOF</t>
  </si>
  <si>
    <t>0381</t>
  </si>
  <si>
    <t>UL MF</t>
  </si>
  <si>
    <t>0382</t>
  </si>
  <si>
    <t>UL ZF</t>
  </si>
  <si>
    <t>0406</t>
  </si>
  <si>
    <t>UL VF</t>
  </si>
  <si>
    <t>0481</t>
  </si>
  <si>
    <t>UL BF</t>
  </si>
  <si>
    <t>Univerza - JVZ</t>
  </si>
  <si>
    <t>UL</t>
  </si>
  <si>
    <t>0581</t>
  </si>
  <si>
    <t>UL FF</t>
  </si>
  <si>
    <t>0582</t>
  </si>
  <si>
    <t>UL FDV</t>
  </si>
  <si>
    <t>0583</t>
  </si>
  <si>
    <t>UL PF</t>
  </si>
  <si>
    <t>0584</t>
  </si>
  <si>
    <t>UL EF</t>
  </si>
  <si>
    <t>0587</t>
  </si>
  <si>
    <t>0588</t>
  </si>
  <si>
    <t>UL PEF</t>
  </si>
  <si>
    <t>0590</t>
  </si>
  <si>
    <t>UL FU</t>
  </si>
  <si>
    <t>0591</t>
  </si>
  <si>
    <t>UL FSD</t>
  </si>
  <si>
    <t>0600</t>
  </si>
  <si>
    <t>UL FPP</t>
  </si>
  <si>
    <t>0681</t>
  </si>
  <si>
    <t>UL AGRFT</t>
  </si>
  <si>
    <t>0682</t>
  </si>
  <si>
    <t>UL ALUO</t>
  </si>
  <si>
    <t>0782</t>
  </si>
  <si>
    <t>UL FS</t>
  </si>
  <si>
    <t>0787</t>
  </si>
  <si>
    <t>UL FFA</t>
  </si>
  <si>
    <t>0791</t>
  </si>
  <si>
    <t>UL FA</t>
  </si>
  <si>
    <t>0792</t>
  </si>
  <si>
    <t>UL FGG</t>
  </si>
  <si>
    <t>0868</t>
  </si>
  <si>
    <t>UL AG</t>
  </si>
  <si>
    <t>1538</t>
  </si>
  <si>
    <t>UL FE</t>
  </si>
  <si>
    <t>1539</t>
  </si>
  <si>
    <t>UL FRI</t>
  </si>
  <si>
    <t>1554</t>
  </si>
  <si>
    <t>UL FMF</t>
  </si>
  <si>
    <t>1555</t>
  </si>
  <si>
    <t>UL NTF</t>
  </si>
  <si>
    <t>0552</t>
  </si>
  <si>
    <t>UNI-MB</t>
  </si>
  <si>
    <t>0482</t>
  </si>
  <si>
    <t>UM FK</t>
  </si>
  <si>
    <t>Drugi zavodi</t>
  </si>
  <si>
    <t>0524</t>
  </si>
  <si>
    <t>UKM</t>
  </si>
  <si>
    <t>UM</t>
  </si>
  <si>
    <t>0585</t>
  </si>
  <si>
    <t>UM EPF</t>
  </si>
  <si>
    <t>0586</t>
  </si>
  <si>
    <t>UM FOV</t>
  </si>
  <si>
    <t>0589</t>
  </si>
  <si>
    <t>UM PEF</t>
  </si>
  <si>
    <t>0592</t>
  </si>
  <si>
    <t>UM PF</t>
  </si>
  <si>
    <t>0794</t>
  </si>
  <si>
    <t>UM FKKT</t>
  </si>
  <si>
    <t>0795</t>
  </si>
  <si>
    <t>UM FS</t>
  </si>
  <si>
    <t>0796</t>
  </si>
  <si>
    <t>UM FERI</t>
  </si>
  <si>
    <t>0797</t>
  </si>
  <si>
    <t>UM FG</t>
  </si>
  <si>
    <t>1604</t>
  </si>
  <si>
    <t>UM FZV</t>
  </si>
  <si>
    <t>2131</t>
  </si>
  <si>
    <t>UM FVV</t>
  </si>
  <si>
    <t>2334</t>
  </si>
  <si>
    <t>UM MF</t>
  </si>
  <si>
    <t>2429</t>
  </si>
  <si>
    <t>UM FL</t>
  </si>
  <si>
    <t>2547</t>
  </si>
  <si>
    <t>UM FNM</t>
  </si>
  <si>
    <t>2565</t>
  </si>
  <si>
    <t>UM FF</t>
  </si>
  <si>
    <t>2735</t>
  </si>
  <si>
    <t>UM FE</t>
  </si>
  <si>
    <t>A</t>
  </si>
  <si>
    <t>UNI-PR</t>
  </si>
  <si>
    <t>1718</t>
  </si>
  <si>
    <t>1822</t>
  </si>
  <si>
    <t>UP</t>
  </si>
  <si>
    <t>2158</t>
  </si>
  <si>
    <t>UP PEF</t>
  </si>
  <si>
    <t>2413</t>
  </si>
  <si>
    <t>UP FVZ</t>
  </si>
  <si>
    <t>2790</t>
  </si>
  <si>
    <t>UP FAMNIT</t>
  </si>
  <si>
    <t>7097</t>
  </si>
  <si>
    <t>UP FM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</si>
</sst>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0_)"/>
    <numFmt numFmtId="166" formatCode="0.0000_)"/>
    <numFmt numFmtId="167" formatCode="#,##0.00_);\(#,##0.00\)"/>
    <numFmt numFmtId="168" formatCode="0.00000_)"/>
    <numFmt numFmtId="169" formatCode="mm/dd/yy_)"/>
  </numFmts>
  <fonts count="8">
    <font>
      <sz val="10"/>
      <name val="Courier"/>
      <family val="0"/>
    </font>
    <font>
      <sz val="10"/>
      <name val="Arial"/>
      <family val="0"/>
    </font>
    <font>
      <b/>
      <sz val="10"/>
      <name val="Courier"/>
      <family val="1"/>
    </font>
    <font>
      <sz val="8"/>
      <name val="Courier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16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9">
    <xf numFmtId="167" fontId="0" fillId="0" borderId="0" xfId="0" applyAlignment="1">
      <alignment/>
    </xf>
    <xf numFmtId="167" fontId="2" fillId="0" borderId="0" xfId="0" applyFont="1" applyAlignment="1">
      <alignment/>
    </xf>
    <xf numFmtId="167" fontId="6" fillId="0" borderId="0" xfId="0" applyFont="1" applyAlignment="1">
      <alignment/>
    </xf>
    <xf numFmtId="167" fontId="7" fillId="0" borderId="0" xfId="0" applyFont="1" applyAlignment="1">
      <alignment/>
    </xf>
    <xf numFmtId="167" fontId="7" fillId="0" borderId="1" xfId="0" applyFont="1" applyBorder="1" applyAlignment="1">
      <alignment/>
    </xf>
    <xf numFmtId="167" fontId="7" fillId="0" borderId="0" xfId="0" applyFont="1" applyAlignment="1">
      <alignment horizontal="right"/>
    </xf>
    <xf numFmtId="167" fontId="7" fillId="0" borderId="1" xfId="0" applyFont="1" applyBorder="1" applyAlignment="1">
      <alignment horizontal="center"/>
    </xf>
    <xf numFmtId="167" fontId="7" fillId="0" borderId="1" xfId="0" applyFont="1" applyBorder="1" applyAlignment="1">
      <alignment horizontal="right"/>
    </xf>
    <xf numFmtId="164" fontId="6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1" xfId="0" applyNumberFormat="1" applyFont="1" applyBorder="1" applyAlignment="1" applyProtection="1">
      <alignment/>
      <protection/>
    </xf>
    <xf numFmtId="167" fontId="6" fillId="0" borderId="1" xfId="0" applyFont="1" applyBorder="1" applyAlignment="1">
      <alignment/>
    </xf>
    <xf numFmtId="165" fontId="6" fillId="0" borderId="1" xfId="0" applyNumberFormat="1" applyFont="1" applyBorder="1" applyAlignment="1" applyProtection="1">
      <alignment/>
      <protection/>
    </xf>
    <xf numFmtId="166" fontId="6" fillId="0" borderId="1" xfId="0" applyNumberFormat="1" applyFont="1" applyBorder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165" fontId="7" fillId="0" borderId="0" xfId="0" applyNumberFormat="1" applyFont="1" applyAlignment="1" applyProtection="1">
      <alignment/>
      <protection/>
    </xf>
    <xf numFmtId="167" fontId="7" fillId="0" borderId="0" xfId="0" applyNumberFormat="1" applyFont="1" applyAlignment="1" applyProtection="1">
      <alignment/>
      <protection/>
    </xf>
    <xf numFmtId="168" fontId="6" fillId="0" borderId="0" xfId="0" applyNumberFormat="1" applyFont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X485"/>
  <sheetViews>
    <sheetView tabSelected="1" workbookViewId="0" topLeftCell="A1">
      <selection activeCell="A1" sqref="A1"/>
    </sheetView>
  </sheetViews>
  <sheetFormatPr defaultColWidth="9.625" defaultRowHeight="12.75"/>
  <cols>
    <col min="1" max="1" width="3.625" style="0" customWidth="1"/>
    <col min="2" max="2" width="16.375" style="0" bestFit="1" customWidth="1"/>
    <col min="3" max="3" width="3.875" style="0" bestFit="1" customWidth="1"/>
    <col min="4" max="4" width="10.00390625" style="0" bestFit="1" customWidth="1"/>
    <col min="5" max="5" width="3.875" style="0" bestFit="1" customWidth="1"/>
    <col min="6" max="6" width="14.125" style="0" bestFit="1" customWidth="1"/>
    <col min="7" max="7" width="7.50390625" style="0" bestFit="1" customWidth="1"/>
    <col min="8" max="8" width="5.50390625" style="0" bestFit="1" customWidth="1"/>
    <col min="9" max="9" width="6.00390625" style="0" bestFit="1" customWidth="1"/>
    <col min="10" max="10" width="5.50390625" style="0" bestFit="1" customWidth="1"/>
    <col min="11" max="11" width="4.375" style="0" bestFit="1" customWidth="1"/>
    <col min="12" max="12" width="5.50390625" style="0" bestFit="1" customWidth="1"/>
    <col min="13" max="13" width="9.25390625" style="0" bestFit="1" customWidth="1"/>
    <col min="14" max="15" width="10.00390625" style="0" bestFit="1" customWidth="1"/>
    <col min="16" max="16" width="8.625" style="0" bestFit="1" customWidth="1"/>
    <col min="17" max="17" width="9.25390625" style="0" bestFit="1" customWidth="1"/>
    <col min="18" max="18" width="9.375" style="0" bestFit="1" customWidth="1"/>
    <col min="19" max="19" width="5.50390625" style="0" bestFit="1" customWidth="1"/>
    <col min="20" max="20" width="8.125" style="0" bestFit="1" customWidth="1"/>
    <col min="21" max="21" width="10.00390625" style="0" bestFit="1" customWidth="1"/>
    <col min="22" max="22" width="15.375" style="0" bestFit="1" customWidth="1"/>
  </cols>
  <sheetData>
    <row r="1" spans="1:2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1" customFormat="1" ht="12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1" customFormat="1" ht="12.75">
      <c r="A5" s="3"/>
      <c r="B5" s="4" t="s">
        <v>10</v>
      </c>
      <c r="C5" s="4"/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2.75">
      <c r="A6" s="2"/>
      <c r="B6" s="2" t="s">
        <v>11</v>
      </c>
      <c r="C6" s="2"/>
      <c r="D6" s="2">
        <f>19590645-21184.71</f>
        <v>19569460.29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s="2"/>
      <c r="B7" s="2" t="s">
        <v>12</v>
      </c>
      <c r="C7" s="2"/>
      <c r="D7" s="2">
        <f>$M$107</f>
        <v>3940837.8299999996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2.75">
      <c r="A8" s="2"/>
      <c r="B8" s="2" t="s">
        <v>13</v>
      </c>
      <c r="C8" s="2"/>
      <c r="D8" s="2">
        <f>D6-D7</f>
        <v>15628622.459999999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2.75">
      <c r="A9" s="2"/>
      <c r="B9" s="2" t="s">
        <v>14</v>
      </c>
      <c r="C9" s="2"/>
      <c r="D9" s="2">
        <v>15628618.9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2.75">
      <c r="A10" s="2"/>
      <c r="B10" s="2" t="s">
        <v>15</v>
      </c>
      <c r="C10" s="2"/>
      <c r="D10" s="2">
        <v>16638.75789159897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2.75">
      <c r="A11" s="2"/>
      <c r="B11" s="2" t="s">
        <v>16</v>
      </c>
      <c r="C11" s="2"/>
      <c r="D11" s="2">
        <v>2182.3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2.75">
      <c r="A12" s="2"/>
      <c r="B12" s="2" t="s">
        <v>17</v>
      </c>
      <c r="C12" s="2"/>
      <c r="D12" s="2">
        <v>2050.3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1" customFormat="1" ht="12.75">
      <c r="A14" s="3"/>
      <c r="B14" s="3"/>
      <c r="C14" s="3"/>
      <c r="D14" s="3"/>
      <c r="E14" s="3"/>
      <c r="F14" s="3"/>
      <c r="G14" s="5" t="s">
        <v>18</v>
      </c>
      <c r="H14" s="5" t="s">
        <v>19</v>
      </c>
      <c r="I14" s="5" t="s">
        <v>20</v>
      </c>
      <c r="J14" s="5" t="s">
        <v>21</v>
      </c>
      <c r="K14" s="5" t="s">
        <v>22</v>
      </c>
      <c r="L14" s="3"/>
      <c r="M14" s="5" t="s">
        <v>23</v>
      </c>
      <c r="N14" s="5" t="s">
        <v>24</v>
      </c>
      <c r="O14" s="3"/>
      <c r="P14" s="3"/>
      <c r="Q14" s="3"/>
      <c r="R14" s="3"/>
      <c r="S14" s="5" t="s">
        <v>25</v>
      </c>
      <c r="T14" s="5" t="s">
        <v>26</v>
      </c>
      <c r="U14" s="3"/>
      <c r="V14" s="3"/>
      <c r="W14" s="3"/>
      <c r="X14" s="3"/>
    </row>
    <row r="15" spans="1:24" s="1" customFormat="1" ht="12.75">
      <c r="A15" s="4" t="s">
        <v>27</v>
      </c>
      <c r="B15" s="4" t="s">
        <v>28</v>
      </c>
      <c r="C15" s="6" t="s">
        <v>29</v>
      </c>
      <c r="D15" s="4" t="s">
        <v>30</v>
      </c>
      <c r="E15" s="6" t="s">
        <v>31</v>
      </c>
      <c r="F15" s="4" t="s">
        <v>32</v>
      </c>
      <c r="G15" s="7" t="s">
        <v>33</v>
      </c>
      <c r="H15" s="7" t="s">
        <v>34</v>
      </c>
      <c r="I15" s="7" t="s">
        <v>35</v>
      </c>
      <c r="J15" s="7" t="s">
        <v>36</v>
      </c>
      <c r="K15" s="7" t="s">
        <v>37</v>
      </c>
      <c r="L15" s="7" t="s">
        <v>38</v>
      </c>
      <c r="M15" s="7" t="s">
        <v>39</v>
      </c>
      <c r="N15" s="7" t="s">
        <v>39</v>
      </c>
      <c r="O15" s="7" t="s">
        <v>40</v>
      </c>
      <c r="P15" s="7" t="s">
        <v>41</v>
      </c>
      <c r="Q15" s="7" t="s">
        <v>7</v>
      </c>
      <c r="R15" s="7" t="s">
        <v>42</v>
      </c>
      <c r="S15" s="7" t="s">
        <v>43</v>
      </c>
      <c r="T15" s="7" t="s">
        <v>44</v>
      </c>
      <c r="U15" s="7" t="s">
        <v>45</v>
      </c>
      <c r="V15" s="7" t="s">
        <v>46</v>
      </c>
      <c r="W15" s="3"/>
      <c r="X15" s="3"/>
    </row>
    <row r="16" spans="1:24" ht="12.75">
      <c r="A16" s="8">
        <v>1</v>
      </c>
      <c r="B16" s="2" t="s">
        <v>47</v>
      </c>
      <c r="C16" s="2"/>
      <c r="D16" s="2" t="s">
        <v>47</v>
      </c>
      <c r="E16" s="2" t="s">
        <v>48</v>
      </c>
      <c r="F16" s="2" t="s">
        <v>49</v>
      </c>
      <c r="G16" s="8">
        <v>6</v>
      </c>
      <c r="H16" s="9">
        <v>109.33</v>
      </c>
      <c r="I16" s="9">
        <v>11.9</v>
      </c>
      <c r="J16" s="9">
        <v>67.48</v>
      </c>
      <c r="K16" s="8"/>
      <c r="L16" s="10">
        <v>1.1020985616599859</v>
      </c>
      <c r="M16" s="2">
        <v>416008.27</v>
      </c>
      <c r="N16" s="2">
        <f aca="true" t="shared" si="0" ref="N16:N30">ROUND((+G16+H16+I16)*L16*$D$10,2)</f>
        <v>2333086.63</v>
      </c>
      <c r="O16" s="2">
        <v>1968821.5</v>
      </c>
      <c r="P16" s="2">
        <f aca="true" t="shared" si="1" ref="P16:P30">N16-O16</f>
        <v>364265.1299999999</v>
      </c>
      <c r="Q16" s="2">
        <f aca="true" t="shared" si="2" ref="Q16:Q30">IF(P16&gt;0,P16,"")</f>
        <v>364265.1299999999</v>
      </c>
      <c r="R16" s="2">
        <f aca="true" t="shared" si="3" ref="R16:R30">ROUND(Q16*($D$8-$D$9)/Q$31,2)</f>
        <v>0.74</v>
      </c>
      <c r="S16" s="9">
        <v>55.46</v>
      </c>
      <c r="T16" s="2">
        <f aca="true" t="shared" si="4" ref="T16:T30">IF(P16&lt;0,((+G16+H16+I16+S16)*L16*$D$10)-O16,"")</f>
      </c>
      <c r="U16" s="2">
        <f aca="true" t="shared" si="5" ref="U16:U30">IF(N16&gt;O16,N16,O16)</f>
        <v>2333086.63</v>
      </c>
      <c r="V16" s="2">
        <f aca="true" t="shared" si="6" ref="V16:V30">O16+R16</f>
        <v>1968822.24</v>
      </c>
      <c r="W16" s="2"/>
      <c r="X16" s="2"/>
    </row>
    <row r="17" spans="1:24" ht="12.75">
      <c r="A17" s="8">
        <v>2</v>
      </c>
      <c r="B17" s="2" t="s">
        <v>47</v>
      </c>
      <c r="C17" s="2"/>
      <c r="D17" s="2" t="s">
        <v>47</v>
      </c>
      <c r="E17" s="2" t="s">
        <v>50</v>
      </c>
      <c r="F17" s="2" t="s">
        <v>51</v>
      </c>
      <c r="G17" s="8">
        <v>4</v>
      </c>
      <c r="H17" s="9">
        <v>43.33</v>
      </c>
      <c r="I17" s="9">
        <v>2.95</v>
      </c>
      <c r="J17" s="9">
        <v>24.11</v>
      </c>
      <c r="K17" s="8"/>
      <c r="L17" s="10">
        <v>1.0721957040572792</v>
      </c>
      <c r="M17" s="2">
        <v>159158.78</v>
      </c>
      <c r="N17" s="2">
        <f t="shared" si="0"/>
        <v>896995.44</v>
      </c>
      <c r="O17" s="2">
        <v>734377.36</v>
      </c>
      <c r="P17" s="2">
        <f t="shared" si="1"/>
        <v>162618.07999999996</v>
      </c>
      <c r="Q17" s="2">
        <f t="shared" si="2"/>
        <v>162618.07999999996</v>
      </c>
      <c r="R17" s="2">
        <f t="shared" si="3"/>
        <v>0.33</v>
      </c>
      <c r="S17" s="9">
        <v>20.32</v>
      </c>
      <c r="T17" s="2">
        <f t="shared" si="4"/>
      </c>
      <c r="U17" s="2">
        <f t="shared" si="5"/>
        <v>896995.44</v>
      </c>
      <c r="V17" s="2">
        <f t="shared" si="6"/>
        <v>734377.69</v>
      </c>
      <c r="W17" s="2"/>
      <c r="X17" s="2"/>
    </row>
    <row r="18" spans="1:24" ht="12.75">
      <c r="A18" s="8">
        <v>3</v>
      </c>
      <c r="B18" s="2" t="s">
        <v>47</v>
      </c>
      <c r="C18" s="2"/>
      <c r="D18" s="2" t="s">
        <v>47</v>
      </c>
      <c r="E18" s="2" t="s">
        <v>52</v>
      </c>
      <c r="F18" s="2" t="s">
        <v>53</v>
      </c>
      <c r="G18" s="8">
        <v>20</v>
      </c>
      <c r="H18" s="9">
        <v>322.99</v>
      </c>
      <c r="I18" s="9">
        <v>27.61</v>
      </c>
      <c r="J18" s="9">
        <v>161.99</v>
      </c>
      <c r="K18" s="8"/>
      <c r="L18" s="10">
        <v>1.0728548300053966</v>
      </c>
      <c r="M18" s="2">
        <v>1140888.48</v>
      </c>
      <c r="N18" s="2">
        <f t="shared" si="0"/>
        <v>6615570.14</v>
      </c>
      <c r="O18" s="2">
        <v>5659083.32</v>
      </c>
      <c r="P18" s="2">
        <f t="shared" si="1"/>
        <v>956486.8199999994</v>
      </c>
      <c r="Q18" s="2">
        <f t="shared" si="2"/>
        <v>956486.8199999994</v>
      </c>
      <c r="R18" s="2">
        <f t="shared" si="3"/>
        <v>1.94</v>
      </c>
      <c r="S18" s="9">
        <v>157.26</v>
      </c>
      <c r="T18" s="2">
        <f t="shared" si="4"/>
      </c>
      <c r="U18" s="2">
        <f t="shared" si="5"/>
        <v>6615570.14</v>
      </c>
      <c r="V18" s="2">
        <f t="shared" si="6"/>
        <v>5659085.260000001</v>
      </c>
      <c r="W18" s="2"/>
      <c r="X18" s="2"/>
    </row>
    <row r="19" spans="1:24" ht="12.75">
      <c r="A19" s="8">
        <v>4</v>
      </c>
      <c r="B19" s="2" t="s">
        <v>47</v>
      </c>
      <c r="C19" s="2"/>
      <c r="D19" s="2" t="s">
        <v>47</v>
      </c>
      <c r="E19" s="2" t="s">
        <v>54</v>
      </c>
      <c r="F19" s="2" t="s">
        <v>55</v>
      </c>
      <c r="G19" s="8">
        <v>3</v>
      </c>
      <c r="H19" s="9">
        <v>19</v>
      </c>
      <c r="I19" s="9">
        <v>1.89</v>
      </c>
      <c r="J19" s="9">
        <v>2.33</v>
      </c>
      <c r="K19" s="8"/>
      <c r="L19" s="10">
        <v>1.0950188363331939</v>
      </c>
      <c r="M19" s="2">
        <v>56912.34</v>
      </c>
      <c r="N19" s="2">
        <f t="shared" si="0"/>
        <v>435269.91</v>
      </c>
      <c r="O19" s="2">
        <v>551910</v>
      </c>
      <c r="P19" s="2">
        <f t="shared" si="1"/>
        <v>-116640.09000000003</v>
      </c>
      <c r="Q19" s="2">
        <f t="shared" si="2"/>
      </c>
      <c r="R19" s="2">
        <f t="shared" si="3"/>
        <v>0</v>
      </c>
      <c r="S19" s="9">
        <v>11.22</v>
      </c>
      <c r="T19" s="2">
        <f t="shared" si="4"/>
        <v>87785.53852058947</v>
      </c>
      <c r="U19" s="2">
        <f t="shared" si="5"/>
        <v>551910</v>
      </c>
      <c r="V19" s="2">
        <f t="shared" si="6"/>
        <v>551910</v>
      </c>
      <c r="W19" s="2"/>
      <c r="X19" s="2"/>
    </row>
    <row r="20" spans="1:24" ht="12.75">
      <c r="A20" s="8">
        <v>5</v>
      </c>
      <c r="B20" s="2" t="s">
        <v>47</v>
      </c>
      <c r="C20" s="2"/>
      <c r="D20" s="2" t="s">
        <v>47</v>
      </c>
      <c r="E20" s="2" t="s">
        <v>56</v>
      </c>
      <c r="F20" s="2" t="s">
        <v>57</v>
      </c>
      <c r="G20" s="8">
        <v>4</v>
      </c>
      <c r="H20" s="9">
        <v>21.67</v>
      </c>
      <c r="I20" s="9">
        <v>0.53</v>
      </c>
      <c r="J20" s="9">
        <v>10.24</v>
      </c>
      <c r="K20" s="8"/>
      <c r="L20" s="10">
        <v>1.0919847328244274</v>
      </c>
      <c r="M20" s="2">
        <v>78171.33</v>
      </c>
      <c r="N20" s="2">
        <f t="shared" si="0"/>
        <v>476034.86</v>
      </c>
      <c r="O20" s="2">
        <v>643057</v>
      </c>
      <c r="P20" s="2">
        <f t="shared" si="1"/>
        <v>-167022.14</v>
      </c>
      <c r="Q20" s="2">
        <f t="shared" si="2"/>
      </c>
      <c r="R20" s="2">
        <f t="shared" si="3"/>
        <v>0</v>
      </c>
      <c r="S20" s="9">
        <v>25.53</v>
      </c>
      <c r="T20" s="2">
        <f t="shared" si="4"/>
        <v>296839.315931465</v>
      </c>
      <c r="U20" s="2">
        <f t="shared" si="5"/>
        <v>643057</v>
      </c>
      <c r="V20" s="2">
        <f t="shared" si="6"/>
        <v>643057</v>
      </c>
      <c r="W20" s="2"/>
      <c r="X20" s="2"/>
    </row>
    <row r="21" spans="1:24" ht="12.75">
      <c r="A21" s="8">
        <v>6</v>
      </c>
      <c r="B21" s="2" t="s">
        <v>47</v>
      </c>
      <c r="C21" s="2"/>
      <c r="D21" s="2" t="s">
        <v>47</v>
      </c>
      <c r="E21" s="2" t="s">
        <v>58</v>
      </c>
      <c r="F21" s="2" t="s">
        <v>59</v>
      </c>
      <c r="G21" s="8">
        <v>4</v>
      </c>
      <c r="H21" s="9">
        <v>35.67</v>
      </c>
      <c r="I21" s="9">
        <v>0</v>
      </c>
      <c r="J21" s="9">
        <v>9.41</v>
      </c>
      <c r="K21" s="8"/>
      <c r="L21" s="10">
        <v>1.05596168389211</v>
      </c>
      <c r="M21" s="2">
        <v>105865.16</v>
      </c>
      <c r="N21" s="2">
        <f t="shared" si="0"/>
        <v>696997.57</v>
      </c>
      <c r="O21" s="2">
        <v>1067126</v>
      </c>
      <c r="P21" s="2">
        <f t="shared" si="1"/>
        <v>-370128.43000000005</v>
      </c>
      <c r="Q21" s="2">
        <f t="shared" si="2"/>
      </c>
      <c r="R21" s="2">
        <f t="shared" si="3"/>
        <v>0</v>
      </c>
      <c r="S21" s="9">
        <v>25.11</v>
      </c>
      <c r="T21" s="2">
        <f t="shared" si="4"/>
        <v>71051.5260943498</v>
      </c>
      <c r="U21" s="2">
        <f t="shared" si="5"/>
        <v>1067126</v>
      </c>
      <c r="V21" s="2">
        <f t="shared" si="6"/>
        <v>1067126</v>
      </c>
      <c r="W21" s="2"/>
      <c r="X21" s="2"/>
    </row>
    <row r="22" spans="1:24" ht="12.75">
      <c r="A22" s="8">
        <v>7</v>
      </c>
      <c r="B22" s="2" t="s">
        <v>47</v>
      </c>
      <c r="C22" s="2"/>
      <c r="D22" s="2" t="s">
        <v>47</v>
      </c>
      <c r="E22" s="2" t="s">
        <v>60</v>
      </c>
      <c r="F22" s="2" t="s">
        <v>61</v>
      </c>
      <c r="G22" s="8">
        <v>1</v>
      </c>
      <c r="H22" s="9">
        <v>18.67</v>
      </c>
      <c r="I22" s="9">
        <v>0.59</v>
      </c>
      <c r="J22" s="9">
        <v>3.07</v>
      </c>
      <c r="K22" s="8"/>
      <c r="L22" s="10">
        <v>1.1026653504442252</v>
      </c>
      <c r="M22" s="2">
        <v>50507.83</v>
      </c>
      <c r="N22" s="2">
        <f t="shared" si="0"/>
        <v>371709.85</v>
      </c>
      <c r="O22" s="2">
        <v>400824</v>
      </c>
      <c r="P22" s="2">
        <f t="shared" si="1"/>
        <v>-29114.150000000023</v>
      </c>
      <c r="Q22" s="2">
        <f t="shared" si="2"/>
      </c>
      <c r="R22" s="2">
        <f t="shared" si="3"/>
        <v>0</v>
      </c>
      <c r="S22" s="9">
        <v>14.93</v>
      </c>
      <c r="T22" s="2">
        <f t="shared" si="4"/>
        <v>244806.28959466517</v>
      </c>
      <c r="U22" s="2">
        <f t="shared" si="5"/>
        <v>400824</v>
      </c>
      <c r="V22" s="2">
        <f t="shared" si="6"/>
        <v>400824</v>
      </c>
      <c r="W22" s="2"/>
      <c r="X22" s="2"/>
    </row>
    <row r="23" spans="1:24" ht="12.75">
      <c r="A23" s="8">
        <v>8</v>
      </c>
      <c r="B23" s="2" t="s">
        <v>47</v>
      </c>
      <c r="C23" s="2"/>
      <c r="D23" s="2" t="s">
        <v>47</v>
      </c>
      <c r="E23" s="2" t="s">
        <v>62</v>
      </c>
      <c r="F23" s="2" t="s">
        <v>63</v>
      </c>
      <c r="G23" s="8">
        <v>1</v>
      </c>
      <c r="H23" s="9">
        <v>19.33</v>
      </c>
      <c r="I23" s="9">
        <v>0.55</v>
      </c>
      <c r="J23" s="9">
        <v>5.12</v>
      </c>
      <c r="K23" s="8"/>
      <c r="L23" s="10">
        <v>0.8879310344827587</v>
      </c>
      <c r="M23" s="2">
        <v>56063.96</v>
      </c>
      <c r="N23" s="2">
        <f t="shared" si="0"/>
        <v>308482.57</v>
      </c>
      <c r="O23" s="2">
        <v>353707</v>
      </c>
      <c r="P23" s="2">
        <f t="shared" si="1"/>
        <v>-45224.42999999999</v>
      </c>
      <c r="Q23" s="2">
        <f t="shared" si="2"/>
      </c>
      <c r="R23" s="2">
        <f t="shared" si="3"/>
        <v>0</v>
      </c>
      <c r="S23" s="9">
        <v>0.36</v>
      </c>
      <c r="T23" s="2">
        <f t="shared" si="4"/>
        <v>-39905.76366716472</v>
      </c>
      <c r="U23" s="2">
        <f t="shared" si="5"/>
        <v>353707</v>
      </c>
      <c r="V23" s="2">
        <f t="shared" si="6"/>
        <v>353707</v>
      </c>
      <c r="W23" s="2"/>
      <c r="X23" s="2"/>
    </row>
    <row r="24" spans="1:24" ht="12.75">
      <c r="A24" s="8">
        <v>9</v>
      </c>
      <c r="B24" s="2" t="s">
        <v>47</v>
      </c>
      <c r="C24" s="2"/>
      <c r="D24" s="2" t="s">
        <v>47</v>
      </c>
      <c r="E24" s="2" t="s">
        <v>64</v>
      </c>
      <c r="F24" s="2" t="s">
        <v>65</v>
      </c>
      <c r="G24" s="8">
        <v>1</v>
      </c>
      <c r="H24" s="9">
        <v>7</v>
      </c>
      <c r="I24" s="9">
        <v>0.37</v>
      </c>
      <c r="J24" s="9">
        <v>2</v>
      </c>
      <c r="K24" s="8"/>
      <c r="L24" s="10">
        <v>0.8948626045400239</v>
      </c>
      <c r="M24" s="2">
        <v>22366.44</v>
      </c>
      <c r="N24" s="2">
        <f t="shared" si="0"/>
        <v>124624.3</v>
      </c>
      <c r="O24" s="2">
        <v>210892</v>
      </c>
      <c r="P24" s="2">
        <f t="shared" si="1"/>
        <v>-86267.7</v>
      </c>
      <c r="Q24" s="2">
        <f t="shared" si="2"/>
      </c>
      <c r="R24" s="2">
        <f t="shared" si="3"/>
        <v>0</v>
      </c>
      <c r="S24" s="9">
        <v>8.02</v>
      </c>
      <c r="T24" s="2">
        <f t="shared" si="4"/>
        <v>33145.30243803706</v>
      </c>
      <c r="U24" s="2">
        <f t="shared" si="5"/>
        <v>210892</v>
      </c>
      <c r="V24" s="2">
        <f t="shared" si="6"/>
        <v>210892</v>
      </c>
      <c r="W24" s="2"/>
      <c r="X24" s="2"/>
    </row>
    <row r="25" spans="1:24" ht="12.75">
      <c r="A25" s="8">
        <v>10</v>
      </c>
      <c r="B25" s="2" t="s">
        <v>47</v>
      </c>
      <c r="C25" s="2"/>
      <c r="D25" s="2" t="s">
        <v>47</v>
      </c>
      <c r="E25" s="2" t="s">
        <v>66</v>
      </c>
      <c r="F25" s="2" t="s">
        <v>1</v>
      </c>
      <c r="G25" s="8">
        <v>1</v>
      </c>
      <c r="H25" s="9">
        <v>16</v>
      </c>
      <c r="I25" s="9">
        <v>0.49</v>
      </c>
      <c r="J25" s="9">
        <v>0.25</v>
      </c>
      <c r="K25" s="8"/>
      <c r="L25" s="10">
        <v>0.8885077186963979</v>
      </c>
      <c r="M25" s="2">
        <v>38681.01</v>
      </c>
      <c r="N25" s="2">
        <f t="shared" si="0"/>
        <v>258566.3</v>
      </c>
      <c r="O25" s="2">
        <v>229652</v>
      </c>
      <c r="P25" s="2">
        <f t="shared" si="1"/>
        <v>28914.29999999999</v>
      </c>
      <c r="Q25" s="2">
        <f t="shared" si="2"/>
        <v>28914.29999999999</v>
      </c>
      <c r="R25" s="2">
        <f t="shared" si="3"/>
        <v>0.06</v>
      </c>
      <c r="S25" s="9">
        <v>3.5</v>
      </c>
      <c r="T25" s="2">
        <f t="shared" si="4"/>
      </c>
      <c r="U25" s="2">
        <f t="shared" si="5"/>
        <v>258566.3</v>
      </c>
      <c r="V25" s="2">
        <f t="shared" si="6"/>
        <v>229652.06</v>
      </c>
      <c r="W25" s="2"/>
      <c r="X25" s="2"/>
    </row>
    <row r="26" spans="1:24" ht="12.75">
      <c r="A26" s="8">
        <v>11</v>
      </c>
      <c r="B26" s="2" t="s">
        <v>47</v>
      </c>
      <c r="C26" s="2"/>
      <c r="D26" s="2" t="s">
        <v>47</v>
      </c>
      <c r="E26" s="2" t="s">
        <v>67</v>
      </c>
      <c r="F26" s="2" t="s">
        <v>68</v>
      </c>
      <c r="G26" s="8">
        <v>3</v>
      </c>
      <c r="H26" s="9">
        <v>13</v>
      </c>
      <c r="I26" s="9">
        <v>0.18</v>
      </c>
      <c r="J26" s="9">
        <v>0</v>
      </c>
      <c r="K26" s="8"/>
      <c r="L26" s="10">
        <v>0.9029666254635352</v>
      </c>
      <c r="M26" s="2">
        <v>35309.62</v>
      </c>
      <c r="N26" s="2">
        <f t="shared" si="0"/>
        <v>243092.25</v>
      </c>
      <c r="O26" s="2">
        <v>224665.65</v>
      </c>
      <c r="P26" s="2">
        <f t="shared" si="1"/>
        <v>18426.600000000006</v>
      </c>
      <c r="Q26" s="2">
        <f t="shared" si="2"/>
        <v>18426.600000000006</v>
      </c>
      <c r="R26" s="2">
        <f t="shared" si="3"/>
        <v>0.04</v>
      </c>
      <c r="S26" s="9">
        <v>1</v>
      </c>
      <c r="T26" s="2">
        <f t="shared" si="4"/>
      </c>
      <c r="U26" s="2">
        <f t="shared" si="5"/>
        <v>243092.25</v>
      </c>
      <c r="V26" s="2">
        <f t="shared" si="6"/>
        <v>224665.69</v>
      </c>
      <c r="W26" s="2"/>
      <c r="X26" s="2"/>
    </row>
    <row r="27" spans="1:24" ht="12.75">
      <c r="A27" s="8">
        <v>12</v>
      </c>
      <c r="B27" s="2" t="s">
        <v>47</v>
      </c>
      <c r="C27" s="2"/>
      <c r="D27" s="2" t="s">
        <v>47</v>
      </c>
      <c r="E27" s="2" t="s">
        <v>69</v>
      </c>
      <c r="F27" s="2" t="s">
        <v>2</v>
      </c>
      <c r="G27" s="8">
        <v>1</v>
      </c>
      <c r="H27" s="9">
        <v>7</v>
      </c>
      <c r="I27" s="9">
        <v>0.96</v>
      </c>
      <c r="J27" s="9">
        <v>3.33</v>
      </c>
      <c r="K27" s="8"/>
      <c r="L27" s="10">
        <v>0.8939732142857143</v>
      </c>
      <c r="M27" s="2">
        <v>26380.91</v>
      </c>
      <c r="N27" s="2">
        <f t="shared" si="0"/>
        <v>133276.45</v>
      </c>
      <c r="O27" s="2">
        <v>228700</v>
      </c>
      <c r="P27" s="2">
        <f t="shared" si="1"/>
        <v>-95423.54999999999</v>
      </c>
      <c r="Q27" s="2">
        <f t="shared" si="2"/>
      </c>
      <c r="R27" s="2">
        <f t="shared" si="3"/>
        <v>0</v>
      </c>
      <c r="S27" s="9">
        <v>12.31</v>
      </c>
      <c r="T27" s="2">
        <f t="shared" si="4"/>
        <v>87682.82440156519</v>
      </c>
      <c r="U27" s="2">
        <f t="shared" si="5"/>
        <v>228700</v>
      </c>
      <c r="V27" s="2">
        <f t="shared" si="6"/>
        <v>228700</v>
      </c>
      <c r="W27" s="2"/>
      <c r="X27" s="2"/>
    </row>
    <row r="28" spans="1:24" ht="12.75">
      <c r="A28" s="8">
        <v>13</v>
      </c>
      <c r="B28" s="2" t="s">
        <v>47</v>
      </c>
      <c r="C28" s="2"/>
      <c r="D28" s="2" t="s">
        <v>47</v>
      </c>
      <c r="E28" s="2" t="s">
        <v>70</v>
      </c>
      <c r="F28" s="2" t="s">
        <v>71</v>
      </c>
      <c r="G28" s="8">
        <v>11</v>
      </c>
      <c r="H28" s="9">
        <v>139.33</v>
      </c>
      <c r="I28" s="9">
        <v>6.64</v>
      </c>
      <c r="J28" s="9">
        <v>38.3</v>
      </c>
      <c r="K28" s="8"/>
      <c r="L28" s="10">
        <v>0.9515193986111996</v>
      </c>
      <c r="M28" s="2">
        <v>421082.12</v>
      </c>
      <c r="N28" s="2">
        <f t="shared" si="0"/>
        <v>2485164.88</v>
      </c>
      <c r="O28" s="2">
        <v>2264899.07</v>
      </c>
      <c r="P28" s="2">
        <f t="shared" si="1"/>
        <v>220265.81000000006</v>
      </c>
      <c r="Q28" s="2">
        <f t="shared" si="2"/>
        <v>220265.81000000006</v>
      </c>
      <c r="R28" s="2">
        <f t="shared" si="3"/>
        <v>0.45</v>
      </c>
      <c r="S28" s="9">
        <v>21.76</v>
      </c>
      <c r="T28" s="2">
        <f t="shared" si="4"/>
      </c>
      <c r="U28" s="2">
        <f t="shared" si="5"/>
        <v>2485164.88</v>
      </c>
      <c r="V28" s="2">
        <f t="shared" si="6"/>
        <v>2264899.52</v>
      </c>
      <c r="W28" s="2"/>
      <c r="X28" s="2"/>
    </row>
    <row r="29" spans="1:24" ht="12.75">
      <c r="A29" s="8">
        <v>14</v>
      </c>
      <c r="B29" s="2" t="s">
        <v>47</v>
      </c>
      <c r="C29" s="2"/>
      <c r="D29" s="2" t="s">
        <v>47</v>
      </c>
      <c r="E29" s="2" t="s">
        <v>72</v>
      </c>
      <c r="F29" s="2" t="s">
        <v>3</v>
      </c>
      <c r="G29" s="8">
        <v>0</v>
      </c>
      <c r="H29" s="9">
        <v>3.67</v>
      </c>
      <c r="I29" s="9">
        <v>0</v>
      </c>
      <c r="J29" s="9">
        <v>0</v>
      </c>
      <c r="K29" s="8"/>
      <c r="L29" s="10">
        <v>1</v>
      </c>
      <c r="M29" s="2">
        <v>8009.03</v>
      </c>
      <c r="N29" s="2">
        <f t="shared" si="0"/>
        <v>61064.24</v>
      </c>
      <c r="O29" s="2">
        <v>98020</v>
      </c>
      <c r="P29" s="2">
        <f t="shared" si="1"/>
        <v>-36955.76</v>
      </c>
      <c r="Q29" s="2">
        <f t="shared" si="2"/>
      </c>
      <c r="R29" s="2">
        <f t="shared" si="3"/>
        <v>0</v>
      </c>
      <c r="S29" s="9">
        <v>4.71</v>
      </c>
      <c r="T29" s="2">
        <f t="shared" si="4"/>
        <v>41412.79113159934</v>
      </c>
      <c r="U29" s="2">
        <f t="shared" si="5"/>
        <v>98020</v>
      </c>
      <c r="V29" s="2">
        <f t="shared" si="6"/>
        <v>98020</v>
      </c>
      <c r="W29" s="2"/>
      <c r="X29" s="2"/>
    </row>
    <row r="30" spans="1:24" ht="12.75">
      <c r="A30" s="11">
        <v>15</v>
      </c>
      <c r="B30" s="12" t="s">
        <v>47</v>
      </c>
      <c r="C30" s="12"/>
      <c r="D30" s="12" t="s">
        <v>47</v>
      </c>
      <c r="E30" s="12" t="s">
        <v>73</v>
      </c>
      <c r="F30" s="12" t="s">
        <v>74</v>
      </c>
      <c r="G30" s="11">
        <v>1</v>
      </c>
      <c r="H30" s="13">
        <v>4.67</v>
      </c>
      <c r="I30" s="13">
        <v>4.67</v>
      </c>
      <c r="J30" s="13">
        <v>3.17</v>
      </c>
      <c r="K30" s="11"/>
      <c r="L30" s="14">
        <v>1.0967117988394584</v>
      </c>
      <c r="M30" s="12">
        <v>29064.43</v>
      </c>
      <c r="N30" s="12">
        <f t="shared" si="0"/>
        <v>188683.51</v>
      </c>
      <c r="O30" s="12">
        <v>992884</v>
      </c>
      <c r="P30" s="12">
        <f t="shared" si="1"/>
        <v>-804200.49</v>
      </c>
      <c r="Q30" s="12">
        <f t="shared" si="2"/>
      </c>
      <c r="R30" s="12">
        <f t="shared" si="3"/>
        <v>0</v>
      </c>
      <c r="S30" s="13">
        <v>72.29</v>
      </c>
      <c r="T30" s="12">
        <f t="shared" si="4"/>
        <v>514941.80293706106</v>
      </c>
      <c r="U30" s="12">
        <f t="shared" si="5"/>
        <v>992884</v>
      </c>
      <c r="V30" s="12">
        <f t="shared" si="6"/>
        <v>992884</v>
      </c>
      <c r="W30" s="2"/>
      <c r="X30" s="2"/>
    </row>
    <row r="31" spans="1:24" s="1" customFormat="1" ht="12.75">
      <c r="A31" s="3"/>
      <c r="B31" s="3" t="s">
        <v>75</v>
      </c>
      <c r="C31" s="3"/>
      <c r="D31" s="3" t="s">
        <v>47</v>
      </c>
      <c r="E31" s="3"/>
      <c r="F31" s="3"/>
      <c r="G31" s="15">
        <f>SUM(G16:G30)</f>
        <v>61</v>
      </c>
      <c r="H31" s="16">
        <f>SUM(H16:H30)</f>
        <v>780.6599999999999</v>
      </c>
      <c r="I31" s="16">
        <f>SUM(I16:I30)</f>
        <v>59.330000000000005</v>
      </c>
      <c r="J31" s="16">
        <f>SUM(J16:J30)</f>
        <v>330.80000000000007</v>
      </c>
      <c r="K31" s="3"/>
      <c r="L31" s="3"/>
      <c r="M31" s="17">
        <f aca="true" t="shared" si="7" ref="M31:R31">SUM(M16:M30)</f>
        <v>2644469.7100000004</v>
      </c>
      <c r="N31" s="17">
        <f t="shared" si="7"/>
        <v>15628618.899999999</v>
      </c>
      <c r="O31" s="17">
        <f t="shared" si="7"/>
        <v>15628618.9</v>
      </c>
      <c r="P31" s="17">
        <f t="shared" si="7"/>
        <v>0</v>
      </c>
      <c r="Q31" s="17">
        <f t="shared" si="7"/>
        <v>1750976.7399999995</v>
      </c>
      <c r="R31" s="17">
        <f t="shared" si="7"/>
        <v>3.56</v>
      </c>
      <c r="S31" s="3"/>
      <c r="T31" s="3"/>
      <c r="U31" s="17">
        <f>SUM(U16:U30)</f>
        <v>17379595.64</v>
      </c>
      <c r="V31" s="17">
        <f>SUM(V16:V30)</f>
        <v>15628622.46</v>
      </c>
      <c r="W31" s="3"/>
      <c r="X31" s="3"/>
    </row>
    <row r="32" spans="1:24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s="1" customFormat="1" ht="12.75">
      <c r="A34" s="3"/>
      <c r="B34" s="3"/>
      <c r="C34" s="3"/>
      <c r="D34" s="3"/>
      <c r="E34" s="3"/>
      <c r="F34" s="3"/>
      <c r="G34" s="5" t="s">
        <v>18</v>
      </c>
      <c r="H34" s="5" t="s">
        <v>19</v>
      </c>
      <c r="I34" s="5" t="s">
        <v>20</v>
      </c>
      <c r="J34" s="5" t="s">
        <v>21</v>
      </c>
      <c r="K34" s="5" t="s">
        <v>22</v>
      </c>
      <c r="L34" s="3"/>
      <c r="M34" s="5" t="s">
        <v>23</v>
      </c>
      <c r="N34" s="5" t="s">
        <v>24</v>
      </c>
      <c r="O34" s="3"/>
      <c r="P34" s="3"/>
      <c r="Q34" s="3"/>
      <c r="R34" s="3"/>
      <c r="S34" s="5" t="s">
        <v>25</v>
      </c>
      <c r="T34" s="3"/>
      <c r="U34" s="3"/>
      <c r="V34" s="3"/>
      <c r="W34" s="3"/>
      <c r="X34" s="3"/>
    </row>
    <row r="35" spans="1:24" s="1" customFormat="1" ht="12.75">
      <c r="A35" s="4" t="s">
        <v>27</v>
      </c>
      <c r="B35" s="4" t="s">
        <v>28</v>
      </c>
      <c r="C35" s="6" t="s">
        <v>29</v>
      </c>
      <c r="D35" s="4" t="s">
        <v>30</v>
      </c>
      <c r="E35" s="6" t="s">
        <v>31</v>
      </c>
      <c r="F35" s="4" t="s">
        <v>32</v>
      </c>
      <c r="G35" s="7" t="s">
        <v>33</v>
      </c>
      <c r="H35" s="7" t="s">
        <v>34</v>
      </c>
      <c r="I35" s="7" t="s">
        <v>35</v>
      </c>
      <c r="J35" s="7" t="s">
        <v>36</v>
      </c>
      <c r="K35" s="7" t="s">
        <v>37</v>
      </c>
      <c r="L35" s="7" t="s">
        <v>38</v>
      </c>
      <c r="M35" s="7" t="s">
        <v>39</v>
      </c>
      <c r="N35" s="7" t="s">
        <v>39</v>
      </c>
      <c r="O35" s="7" t="s">
        <v>40</v>
      </c>
      <c r="P35" s="7" t="s">
        <v>41</v>
      </c>
      <c r="Q35" s="3"/>
      <c r="R35" s="3"/>
      <c r="S35" s="5" t="s">
        <v>43</v>
      </c>
      <c r="T35" s="3"/>
      <c r="U35" s="3"/>
      <c r="V35" s="3"/>
      <c r="W35" s="3"/>
      <c r="X35" s="3"/>
    </row>
    <row r="36" spans="1:24" ht="12.75">
      <c r="A36" s="8">
        <v>1</v>
      </c>
      <c r="B36" s="2" t="s">
        <v>8</v>
      </c>
      <c r="C36" s="2" t="s">
        <v>76</v>
      </c>
      <c r="D36" s="2" t="s">
        <v>77</v>
      </c>
      <c r="E36" s="2" t="s">
        <v>78</v>
      </c>
      <c r="F36" s="2" t="s">
        <v>79</v>
      </c>
      <c r="G36" s="8">
        <v>1</v>
      </c>
      <c r="H36" s="9">
        <v>31</v>
      </c>
      <c r="I36" s="9">
        <v>2.94</v>
      </c>
      <c r="J36" s="9">
        <v>25.36</v>
      </c>
      <c r="K36" s="8"/>
      <c r="L36" s="10">
        <v>0.9994275901545506</v>
      </c>
      <c r="M36" s="2">
        <v>128245.17</v>
      </c>
      <c r="N36" s="2">
        <f>ROUND((+G36+H36+I36)*L36*$D$10,2)</f>
        <v>581025.43</v>
      </c>
      <c r="O36" s="2">
        <v>491090.44</v>
      </c>
      <c r="P36" s="2">
        <f>N36-O36</f>
        <v>89934.99000000005</v>
      </c>
      <c r="Q36" s="2"/>
      <c r="R36" s="2"/>
      <c r="S36" s="9">
        <v>15.34</v>
      </c>
      <c r="T36" s="2"/>
      <c r="U36" s="2"/>
      <c r="V36" s="2"/>
      <c r="W36" s="2"/>
      <c r="X36" s="2"/>
    </row>
    <row r="37" spans="1:24" ht="12.75">
      <c r="A37" s="11">
        <v>2</v>
      </c>
      <c r="B37" s="12" t="s">
        <v>8</v>
      </c>
      <c r="C37" s="12" t="s">
        <v>76</v>
      </c>
      <c r="D37" s="12" t="s">
        <v>77</v>
      </c>
      <c r="E37" s="12" t="s">
        <v>80</v>
      </c>
      <c r="F37" s="12" t="s">
        <v>81</v>
      </c>
      <c r="G37" s="11">
        <v>0</v>
      </c>
      <c r="H37" s="13">
        <v>1</v>
      </c>
      <c r="I37" s="13">
        <v>1</v>
      </c>
      <c r="J37" s="13">
        <v>2.47</v>
      </c>
      <c r="K37" s="11"/>
      <c r="L37" s="14">
        <v>0.88</v>
      </c>
      <c r="M37" s="12">
        <v>9428.84</v>
      </c>
      <c r="N37" s="12">
        <f>ROUND((+G37+H37+I37)*L37*$D$10,2)</f>
        <v>29284.21</v>
      </c>
      <c r="O37" s="12">
        <v>95847.31</v>
      </c>
      <c r="P37" s="12">
        <f>N37-O37</f>
        <v>-66563.1</v>
      </c>
      <c r="Q37" s="2"/>
      <c r="R37" s="2"/>
      <c r="S37" s="9">
        <v>5.25</v>
      </c>
      <c r="T37" s="2"/>
      <c r="U37" s="2"/>
      <c r="V37" s="2"/>
      <c r="W37" s="2"/>
      <c r="X37" s="2"/>
    </row>
    <row r="38" spans="1:24" s="1" customFormat="1" ht="12.75">
      <c r="A38" s="3"/>
      <c r="B38" s="3" t="s">
        <v>75</v>
      </c>
      <c r="C38" s="3"/>
      <c r="D38" s="3" t="s">
        <v>77</v>
      </c>
      <c r="E38" s="3"/>
      <c r="F38" s="3"/>
      <c r="G38" s="15">
        <f>SUM(G36:G37)</f>
        <v>1</v>
      </c>
      <c r="H38" s="16">
        <f>SUM(H36:H37)</f>
        <v>32</v>
      </c>
      <c r="I38" s="16">
        <f>SUM(I36:I37)</f>
        <v>3.94</v>
      </c>
      <c r="J38" s="16">
        <f>SUM(J36:J37)</f>
        <v>27.83</v>
      </c>
      <c r="K38" s="3"/>
      <c r="L38" s="3"/>
      <c r="M38" s="17">
        <f>SUM(M36:M37)</f>
        <v>137674.01</v>
      </c>
      <c r="N38" s="17">
        <f>SUM(N36:N37)</f>
        <v>610309.64</v>
      </c>
      <c r="O38" s="17">
        <f>SUM(O36:O37)</f>
        <v>586937.75</v>
      </c>
      <c r="P38" s="17">
        <f>SUM(P36:P37)</f>
        <v>23371.890000000043</v>
      </c>
      <c r="Q38" s="17"/>
      <c r="R38" s="17"/>
      <c r="S38" s="17"/>
      <c r="T38" s="17"/>
      <c r="U38" s="17"/>
      <c r="V38" s="17"/>
      <c r="W38" s="3"/>
      <c r="X38" s="3"/>
    </row>
    <row r="39" spans="1:24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s="1" customFormat="1" ht="12.75">
      <c r="A41" s="3"/>
      <c r="B41" s="3"/>
      <c r="C41" s="3"/>
      <c r="D41" s="3"/>
      <c r="E41" s="3"/>
      <c r="F41" s="3"/>
      <c r="G41" s="5" t="s">
        <v>18</v>
      </c>
      <c r="H41" s="3"/>
      <c r="I41" s="3"/>
      <c r="J41" s="5" t="s">
        <v>21</v>
      </c>
      <c r="K41" s="5" t="s">
        <v>22</v>
      </c>
      <c r="L41" s="3"/>
      <c r="M41" s="5" t="s">
        <v>23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s="1" customFormat="1" ht="12.75">
      <c r="A42" s="4" t="s">
        <v>27</v>
      </c>
      <c r="B42" s="4" t="s">
        <v>28</v>
      </c>
      <c r="C42" s="6" t="s">
        <v>29</v>
      </c>
      <c r="D42" s="4" t="s">
        <v>30</v>
      </c>
      <c r="E42" s="6" t="s">
        <v>31</v>
      </c>
      <c r="F42" s="4" t="s">
        <v>32</v>
      </c>
      <c r="G42" s="7" t="s">
        <v>33</v>
      </c>
      <c r="H42" s="4"/>
      <c r="I42" s="4"/>
      <c r="J42" s="7" t="s">
        <v>36</v>
      </c>
      <c r="K42" s="7" t="s">
        <v>37</v>
      </c>
      <c r="L42" s="4"/>
      <c r="M42" s="7" t="s">
        <v>39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2.75">
      <c r="A43" s="8">
        <v>1</v>
      </c>
      <c r="B43" s="2" t="s">
        <v>82</v>
      </c>
      <c r="C43" s="2" t="s">
        <v>83</v>
      </c>
      <c r="D43" s="2" t="s">
        <v>84</v>
      </c>
      <c r="E43" s="2" t="s">
        <v>85</v>
      </c>
      <c r="F43" s="2" t="s">
        <v>86</v>
      </c>
      <c r="G43" s="8">
        <v>1</v>
      </c>
      <c r="H43" s="9"/>
      <c r="I43" s="9"/>
      <c r="J43" s="9">
        <v>38.15</v>
      </c>
      <c r="K43" s="8">
        <v>0</v>
      </c>
      <c r="L43" s="2"/>
      <c r="M43" s="2">
        <v>80401.25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2.75">
      <c r="A44" s="8">
        <v>2</v>
      </c>
      <c r="B44" s="2" t="s">
        <v>82</v>
      </c>
      <c r="C44" s="2" t="s">
        <v>83</v>
      </c>
      <c r="D44" s="2" t="s">
        <v>84</v>
      </c>
      <c r="E44" s="2" t="s">
        <v>87</v>
      </c>
      <c r="F44" s="2" t="s">
        <v>88</v>
      </c>
      <c r="G44" s="8">
        <v>0</v>
      </c>
      <c r="H44" s="9"/>
      <c r="I44" s="9"/>
      <c r="J44" s="9">
        <v>4.08</v>
      </c>
      <c r="K44" s="8">
        <v>1</v>
      </c>
      <c r="L44" s="2"/>
      <c r="M44" s="2">
        <v>10547.52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8">
        <v>3</v>
      </c>
      <c r="B45" s="2" t="s">
        <v>82</v>
      </c>
      <c r="C45" s="2" t="s">
        <v>83</v>
      </c>
      <c r="D45" s="2" t="s">
        <v>84</v>
      </c>
      <c r="E45" s="2" t="s">
        <v>89</v>
      </c>
      <c r="F45" s="2" t="s">
        <v>90</v>
      </c>
      <c r="G45" s="8">
        <v>2</v>
      </c>
      <c r="H45" s="9"/>
      <c r="I45" s="9"/>
      <c r="J45" s="9">
        <v>34.04</v>
      </c>
      <c r="K45" s="8">
        <v>1</v>
      </c>
      <c r="L45" s="2"/>
      <c r="M45" s="2">
        <v>76339.12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8">
        <v>4</v>
      </c>
      <c r="B46" s="2" t="s">
        <v>82</v>
      </c>
      <c r="C46" s="2" t="s">
        <v>83</v>
      </c>
      <c r="D46" s="2" t="s">
        <v>84</v>
      </c>
      <c r="E46" s="2" t="s">
        <v>91</v>
      </c>
      <c r="F46" s="2" t="s">
        <v>92</v>
      </c>
      <c r="G46" s="8">
        <v>0</v>
      </c>
      <c r="H46" s="9"/>
      <c r="I46" s="9"/>
      <c r="J46" s="9">
        <v>0</v>
      </c>
      <c r="K46" s="8">
        <v>0</v>
      </c>
      <c r="L46" s="2"/>
      <c r="M46" s="2">
        <v>0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8">
        <v>5</v>
      </c>
      <c r="B47" s="2" t="s">
        <v>82</v>
      </c>
      <c r="C47" s="2" t="s">
        <v>83</v>
      </c>
      <c r="D47" s="2" t="s">
        <v>84</v>
      </c>
      <c r="E47" s="2" t="s">
        <v>93</v>
      </c>
      <c r="F47" s="2" t="s">
        <v>94</v>
      </c>
      <c r="G47" s="8">
        <v>1</v>
      </c>
      <c r="H47" s="9"/>
      <c r="I47" s="9"/>
      <c r="J47" s="9">
        <v>10.9</v>
      </c>
      <c r="K47" s="8">
        <v>1</v>
      </c>
      <c r="L47" s="2"/>
      <c r="M47" s="2">
        <v>26712.87</v>
      </c>
      <c r="N47" s="2"/>
      <c r="O47" s="2"/>
      <c r="P47" s="2"/>
      <c r="Q47" s="2"/>
      <c r="R47" s="2"/>
      <c r="S47" s="18"/>
      <c r="T47" s="2"/>
      <c r="U47" s="2"/>
      <c r="V47" s="2"/>
      <c r="W47" s="2"/>
      <c r="X47" s="2"/>
    </row>
    <row r="48" spans="1:24" ht="12.75">
      <c r="A48" s="8">
        <v>6</v>
      </c>
      <c r="B48" s="2" t="s">
        <v>82</v>
      </c>
      <c r="C48" s="2" t="s">
        <v>83</v>
      </c>
      <c r="D48" s="2" t="s">
        <v>84</v>
      </c>
      <c r="E48" s="2" t="s">
        <v>95</v>
      </c>
      <c r="F48" s="2" t="s">
        <v>96</v>
      </c>
      <c r="G48" s="8">
        <v>2</v>
      </c>
      <c r="H48" s="9"/>
      <c r="I48" s="9"/>
      <c r="J48" s="9">
        <v>81.28</v>
      </c>
      <c r="K48" s="8">
        <v>1</v>
      </c>
      <c r="L48" s="2"/>
      <c r="M48" s="2">
        <v>173195.29</v>
      </c>
      <c r="N48" s="2"/>
      <c r="O48" s="2"/>
      <c r="P48" s="2"/>
      <c r="Q48" s="2"/>
      <c r="R48" s="2"/>
      <c r="S48" s="18"/>
      <c r="T48" s="2"/>
      <c r="U48" s="2"/>
      <c r="V48" s="2"/>
      <c r="W48" s="2"/>
      <c r="X48" s="2"/>
    </row>
    <row r="49" spans="1:24" ht="12.75">
      <c r="A49" s="8">
        <v>7</v>
      </c>
      <c r="B49" s="2" t="s">
        <v>97</v>
      </c>
      <c r="C49" s="2" t="s">
        <v>83</v>
      </c>
      <c r="D49" s="2" t="s">
        <v>84</v>
      </c>
      <c r="E49" s="2" t="s">
        <v>83</v>
      </c>
      <c r="F49" s="2" t="s">
        <v>98</v>
      </c>
      <c r="G49" s="8">
        <v>2</v>
      </c>
      <c r="H49" s="9"/>
      <c r="I49" s="9"/>
      <c r="J49" s="9">
        <v>0</v>
      </c>
      <c r="K49" s="8">
        <v>0</v>
      </c>
      <c r="L49" s="2"/>
      <c r="M49" s="2">
        <v>4364.6</v>
      </c>
      <c r="N49" s="2"/>
      <c r="O49" s="2"/>
      <c r="P49" s="2"/>
      <c r="Q49" s="2"/>
      <c r="R49" s="2"/>
      <c r="S49" s="18"/>
      <c r="T49" s="2"/>
      <c r="U49" s="2"/>
      <c r="V49" s="2"/>
      <c r="W49" s="2"/>
      <c r="X49" s="2"/>
    </row>
    <row r="50" spans="1:24" ht="12.75">
      <c r="A50" s="8">
        <v>8</v>
      </c>
      <c r="B50" s="2" t="s">
        <v>82</v>
      </c>
      <c r="C50" s="2" t="s">
        <v>83</v>
      </c>
      <c r="D50" s="2" t="s">
        <v>84</v>
      </c>
      <c r="E50" s="2" t="s">
        <v>99</v>
      </c>
      <c r="F50" s="2" t="s">
        <v>100</v>
      </c>
      <c r="G50" s="8">
        <v>0</v>
      </c>
      <c r="H50" s="9"/>
      <c r="I50" s="9"/>
      <c r="J50" s="9">
        <v>32.23</v>
      </c>
      <c r="K50" s="8">
        <v>0</v>
      </c>
      <c r="L50" s="2"/>
      <c r="M50" s="2">
        <v>66081.17</v>
      </c>
      <c r="N50" s="2"/>
      <c r="O50" s="2"/>
      <c r="P50" s="2"/>
      <c r="Q50" s="2"/>
      <c r="R50" s="2"/>
      <c r="S50" s="18"/>
      <c r="T50" s="2"/>
      <c r="U50" s="2"/>
      <c r="V50" s="2"/>
      <c r="W50" s="2"/>
      <c r="X50" s="2"/>
    </row>
    <row r="51" spans="1:24" ht="12.75">
      <c r="A51" s="8">
        <v>9</v>
      </c>
      <c r="B51" s="2" t="s">
        <v>82</v>
      </c>
      <c r="C51" s="2" t="s">
        <v>83</v>
      </c>
      <c r="D51" s="2" t="s">
        <v>84</v>
      </c>
      <c r="E51" s="2" t="s">
        <v>101</v>
      </c>
      <c r="F51" s="2" t="s">
        <v>102</v>
      </c>
      <c r="G51" s="8">
        <v>2</v>
      </c>
      <c r="H51" s="9"/>
      <c r="I51" s="9"/>
      <c r="J51" s="9">
        <v>17.37</v>
      </c>
      <c r="K51" s="8">
        <v>0</v>
      </c>
      <c r="L51" s="2"/>
      <c r="M51" s="2">
        <v>39978.3</v>
      </c>
      <c r="N51" s="2"/>
      <c r="O51" s="2"/>
      <c r="P51" s="2"/>
      <c r="Q51" s="2"/>
      <c r="R51" s="2"/>
      <c r="S51" s="18"/>
      <c r="T51" s="2"/>
      <c r="U51" s="2"/>
      <c r="V51" s="2"/>
      <c r="W51" s="2"/>
      <c r="X51" s="2"/>
    </row>
    <row r="52" spans="1:24" ht="12.75">
      <c r="A52" s="8">
        <v>10</v>
      </c>
      <c r="B52" s="2" t="s">
        <v>82</v>
      </c>
      <c r="C52" s="2" t="s">
        <v>83</v>
      </c>
      <c r="D52" s="2" t="s">
        <v>84</v>
      </c>
      <c r="E52" s="2" t="s">
        <v>103</v>
      </c>
      <c r="F52" s="2" t="s">
        <v>104</v>
      </c>
      <c r="G52" s="8">
        <v>0</v>
      </c>
      <c r="H52" s="9"/>
      <c r="I52" s="9"/>
      <c r="J52" s="9">
        <v>4.58</v>
      </c>
      <c r="K52" s="8">
        <v>0</v>
      </c>
      <c r="L52" s="2"/>
      <c r="M52" s="2">
        <v>9390.38</v>
      </c>
      <c r="N52" s="2"/>
      <c r="O52" s="2"/>
      <c r="P52" s="2"/>
      <c r="Q52" s="2"/>
      <c r="R52" s="2"/>
      <c r="S52" s="18"/>
      <c r="T52" s="2"/>
      <c r="U52" s="2"/>
      <c r="V52" s="2"/>
      <c r="W52" s="2"/>
      <c r="X52" s="2"/>
    </row>
    <row r="53" spans="1:24" ht="12.75">
      <c r="A53" s="8">
        <v>11</v>
      </c>
      <c r="B53" s="2" t="s">
        <v>82</v>
      </c>
      <c r="C53" s="2" t="s">
        <v>83</v>
      </c>
      <c r="D53" s="2" t="s">
        <v>84</v>
      </c>
      <c r="E53" s="2" t="s">
        <v>105</v>
      </c>
      <c r="F53" s="2" t="s">
        <v>106</v>
      </c>
      <c r="G53" s="8">
        <v>0</v>
      </c>
      <c r="H53" s="9"/>
      <c r="I53" s="9"/>
      <c r="J53" s="9">
        <v>14</v>
      </c>
      <c r="K53" s="8">
        <v>0</v>
      </c>
      <c r="L53" s="2"/>
      <c r="M53" s="2">
        <v>28704.2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.75">
      <c r="A54" s="8">
        <v>12</v>
      </c>
      <c r="B54" s="2" t="s">
        <v>82</v>
      </c>
      <c r="C54" s="2" t="s">
        <v>83</v>
      </c>
      <c r="D54" s="2" t="s">
        <v>84</v>
      </c>
      <c r="E54" s="2" t="s">
        <v>107</v>
      </c>
      <c r="F54" s="2" t="s">
        <v>4</v>
      </c>
      <c r="G54" s="8">
        <v>0</v>
      </c>
      <c r="H54" s="9"/>
      <c r="I54" s="9"/>
      <c r="J54" s="9">
        <v>2.25</v>
      </c>
      <c r="K54" s="8">
        <v>0</v>
      </c>
      <c r="L54" s="2"/>
      <c r="M54" s="2">
        <v>4613.17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8">
        <v>13</v>
      </c>
      <c r="B55" s="2" t="s">
        <v>82</v>
      </c>
      <c r="C55" s="2" t="s">
        <v>83</v>
      </c>
      <c r="D55" s="2" t="s">
        <v>84</v>
      </c>
      <c r="E55" s="2" t="s">
        <v>108</v>
      </c>
      <c r="F55" s="2" t="s">
        <v>109</v>
      </c>
      <c r="G55" s="8">
        <v>0</v>
      </c>
      <c r="H55" s="9"/>
      <c r="I55" s="9"/>
      <c r="J55" s="9">
        <v>5.62</v>
      </c>
      <c r="K55" s="8">
        <v>0</v>
      </c>
      <c r="L55" s="2"/>
      <c r="M55" s="2">
        <v>11522.69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8">
        <v>14</v>
      </c>
      <c r="B56" s="2" t="s">
        <v>97</v>
      </c>
      <c r="C56" s="2" t="s">
        <v>83</v>
      </c>
      <c r="D56" s="2" t="s">
        <v>84</v>
      </c>
      <c r="E56" s="2" t="s">
        <v>110</v>
      </c>
      <c r="F56" s="2" t="s">
        <v>111</v>
      </c>
      <c r="G56" s="8">
        <v>0</v>
      </c>
      <c r="H56" s="9"/>
      <c r="I56" s="9"/>
      <c r="J56" s="9">
        <v>2.75</v>
      </c>
      <c r="K56" s="8">
        <v>0</v>
      </c>
      <c r="L56" s="2"/>
      <c r="M56" s="2">
        <v>5638.33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>
      <c r="A57" s="8">
        <v>15</v>
      </c>
      <c r="B57" s="2" t="s">
        <v>82</v>
      </c>
      <c r="C57" s="2" t="s">
        <v>83</v>
      </c>
      <c r="D57" s="2" t="s">
        <v>84</v>
      </c>
      <c r="E57" s="2" t="s">
        <v>112</v>
      </c>
      <c r="F57" s="2" t="s">
        <v>113</v>
      </c>
      <c r="G57" s="8">
        <v>0</v>
      </c>
      <c r="H57" s="9"/>
      <c r="I57" s="9"/>
      <c r="J57" s="9">
        <v>3</v>
      </c>
      <c r="K57" s="8">
        <v>0</v>
      </c>
      <c r="L57" s="2"/>
      <c r="M57" s="2">
        <v>6150.9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>
      <c r="A58" s="8">
        <v>16</v>
      </c>
      <c r="B58" s="2" t="s">
        <v>82</v>
      </c>
      <c r="C58" s="2" t="s">
        <v>83</v>
      </c>
      <c r="D58" s="2" t="s">
        <v>84</v>
      </c>
      <c r="E58" s="2" t="s">
        <v>114</v>
      </c>
      <c r="F58" s="2" t="s">
        <v>115</v>
      </c>
      <c r="G58" s="8">
        <v>0</v>
      </c>
      <c r="H58" s="9"/>
      <c r="I58" s="9"/>
      <c r="J58" s="9">
        <v>1</v>
      </c>
      <c r="K58" s="8">
        <v>0</v>
      </c>
      <c r="L58" s="2"/>
      <c r="M58" s="2">
        <v>2050.3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.75">
      <c r="A59" s="8">
        <v>17</v>
      </c>
      <c r="B59" s="2" t="s">
        <v>82</v>
      </c>
      <c r="C59" s="2" t="s">
        <v>83</v>
      </c>
      <c r="D59" s="2" t="s">
        <v>84</v>
      </c>
      <c r="E59" s="2" t="s">
        <v>116</v>
      </c>
      <c r="F59" s="2" t="s">
        <v>117</v>
      </c>
      <c r="G59" s="8">
        <v>0</v>
      </c>
      <c r="H59" s="9"/>
      <c r="I59" s="9"/>
      <c r="J59" s="9">
        <v>1.25</v>
      </c>
      <c r="K59" s="8">
        <v>0</v>
      </c>
      <c r="L59" s="2"/>
      <c r="M59" s="2">
        <v>2562.87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>
      <c r="A60" s="8">
        <v>18</v>
      </c>
      <c r="B60" s="2" t="s">
        <v>82</v>
      </c>
      <c r="C60" s="2" t="s">
        <v>83</v>
      </c>
      <c r="D60" s="2" t="s">
        <v>84</v>
      </c>
      <c r="E60" s="2" t="s">
        <v>118</v>
      </c>
      <c r="F60" s="2" t="s">
        <v>119</v>
      </c>
      <c r="G60" s="8">
        <v>0</v>
      </c>
      <c r="H60" s="9"/>
      <c r="I60" s="9"/>
      <c r="J60" s="9">
        <v>0</v>
      </c>
      <c r="K60" s="8">
        <v>0</v>
      </c>
      <c r="L60" s="2"/>
      <c r="M60" s="2">
        <v>0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>
      <c r="A61" s="8">
        <v>19</v>
      </c>
      <c r="B61" s="2" t="s">
        <v>82</v>
      </c>
      <c r="C61" s="2" t="s">
        <v>83</v>
      </c>
      <c r="D61" s="2" t="s">
        <v>84</v>
      </c>
      <c r="E61" s="2" t="s">
        <v>120</v>
      </c>
      <c r="F61" s="2" t="s">
        <v>121</v>
      </c>
      <c r="G61" s="8">
        <v>1</v>
      </c>
      <c r="H61" s="9"/>
      <c r="I61" s="9"/>
      <c r="J61" s="9">
        <v>42.99</v>
      </c>
      <c r="K61" s="8">
        <v>3</v>
      </c>
      <c r="L61" s="2"/>
      <c r="M61" s="2">
        <v>96871.6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>
      <c r="A62" s="8">
        <v>20</v>
      </c>
      <c r="B62" s="2" t="s">
        <v>82</v>
      </c>
      <c r="C62" s="2" t="s">
        <v>83</v>
      </c>
      <c r="D62" s="2" t="s">
        <v>84</v>
      </c>
      <c r="E62" s="2" t="s">
        <v>122</v>
      </c>
      <c r="F62" s="2" t="s">
        <v>123</v>
      </c>
      <c r="G62" s="8">
        <v>0</v>
      </c>
      <c r="H62" s="9"/>
      <c r="I62" s="9"/>
      <c r="J62" s="9">
        <v>21.64</v>
      </c>
      <c r="K62" s="8">
        <v>0</v>
      </c>
      <c r="L62" s="2"/>
      <c r="M62" s="2">
        <v>44368.5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>
      <c r="A63" s="8">
        <v>21</v>
      </c>
      <c r="B63" s="2" t="s">
        <v>82</v>
      </c>
      <c r="C63" s="2" t="s">
        <v>83</v>
      </c>
      <c r="D63" s="2" t="s">
        <v>84</v>
      </c>
      <c r="E63" s="2" t="s">
        <v>124</v>
      </c>
      <c r="F63" s="2" t="s">
        <v>125</v>
      </c>
      <c r="G63" s="8">
        <v>0</v>
      </c>
      <c r="H63" s="9"/>
      <c r="I63" s="9"/>
      <c r="J63" s="9">
        <v>4.75</v>
      </c>
      <c r="K63" s="8">
        <v>0</v>
      </c>
      <c r="L63" s="2"/>
      <c r="M63" s="2">
        <v>9738.93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>
      <c r="A64" s="8">
        <v>22</v>
      </c>
      <c r="B64" s="2" t="s">
        <v>82</v>
      </c>
      <c r="C64" s="2" t="s">
        <v>83</v>
      </c>
      <c r="D64" s="2" t="s">
        <v>84</v>
      </c>
      <c r="E64" s="2" t="s">
        <v>126</v>
      </c>
      <c r="F64" s="2" t="s">
        <v>127</v>
      </c>
      <c r="G64" s="8">
        <v>0</v>
      </c>
      <c r="H64" s="9"/>
      <c r="I64" s="9"/>
      <c r="J64" s="9">
        <v>21.32</v>
      </c>
      <c r="K64" s="8">
        <v>0</v>
      </c>
      <c r="L64" s="2"/>
      <c r="M64" s="2">
        <v>43712.39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>
      <c r="A65" s="8">
        <v>23</v>
      </c>
      <c r="B65" s="2" t="s">
        <v>82</v>
      </c>
      <c r="C65" s="2" t="s">
        <v>83</v>
      </c>
      <c r="D65" s="2" t="s">
        <v>84</v>
      </c>
      <c r="E65" s="2" t="s">
        <v>128</v>
      </c>
      <c r="F65" s="2" t="s">
        <v>129</v>
      </c>
      <c r="G65" s="8">
        <v>0</v>
      </c>
      <c r="H65" s="9"/>
      <c r="I65" s="9"/>
      <c r="J65" s="9">
        <v>0</v>
      </c>
      <c r="K65" s="8">
        <v>0</v>
      </c>
      <c r="L65" s="2"/>
      <c r="M65" s="2">
        <v>0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>
      <c r="A66" s="8">
        <v>24</v>
      </c>
      <c r="B66" s="2" t="s">
        <v>82</v>
      </c>
      <c r="C66" s="2" t="s">
        <v>83</v>
      </c>
      <c r="D66" s="2" t="s">
        <v>84</v>
      </c>
      <c r="E66" s="2" t="s">
        <v>130</v>
      </c>
      <c r="F66" s="2" t="s">
        <v>131</v>
      </c>
      <c r="G66" s="8">
        <v>1</v>
      </c>
      <c r="H66" s="9"/>
      <c r="I66" s="9"/>
      <c r="J66" s="9">
        <v>51.3</v>
      </c>
      <c r="K66" s="8">
        <v>0</v>
      </c>
      <c r="L66" s="2"/>
      <c r="M66" s="2">
        <v>107362.69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>
      <c r="A67" s="8">
        <v>25</v>
      </c>
      <c r="B67" s="2" t="s">
        <v>82</v>
      </c>
      <c r="C67" s="2" t="s">
        <v>83</v>
      </c>
      <c r="D67" s="2" t="s">
        <v>84</v>
      </c>
      <c r="E67" s="2" t="s">
        <v>132</v>
      </c>
      <c r="F67" s="2" t="s">
        <v>133</v>
      </c>
      <c r="G67" s="8">
        <v>0</v>
      </c>
      <c r="H67" s="9"/>
      <c r="I67" s="9"/>
      <c r="J67" s="9">
        <v>19.56</v>
      </c>
      <c r="K67" s="8">
        <v>0</v>
      </c>
      <c r="L67" s="2"/>
      <c r="M67" s="2">
        <v>40103.87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>
      <c r="A68" s="8">
        <v>26</v>
      </c>
      <c r="B68" s="2" t="s">
        <v>82</v>
      </c>
      <c r="C68" s="2" t="s">
        <v>83</v>
      </c>
      <c r="D68" s="2" t="s">
        <v>84</v>
      </c>
      <c r="E68" s="2" t="s">
        <v>134</v>
      </c>
      <c r="F68" s="2" t="s">
        <v>135</v>
      </c>
      <c r="G68" s="8">
        <v>0</v>
      </c>
      <c r="H68" s="9"/>
      <c r="I68" s="9"/>
      <c r="J68" s="9">
        <v>12.33</v>
      </c>
      <c r="K68" s="8">
        <v>0</v>
      </c>
      <c r="L68" s="2"/>
      <c r="M68" s="2">
        <v>25280.21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>
      <c r="A69" s="11">
        <v>27</v>
      </c>
      <c r="B69" s="12" t="s">
        <v>82</v>
      </c>
      <c r="C69" s="12" t="s">
        <v>83</v>
      </c>
      <c r="D69" s="12" t="s">
        <v>84</v>
      </c>
      <c r="E69" s="12" t="s">
        <v>136</v>
      </c>
      <c r="F69" s="12" t="s">
        <v>137</v>
      </c>
      <c r="G69" s="11">
        <v>1</v>
      </c>
      <c r="H69" s="13"/>
      <c r="I69" s="13"/>
      <c r="J69" s="13">
        <v>15.24</v>
      </c>
      <c r="K69" s="11">
        <v>0</v>
      </c>
      <c r="L69" s="12"/>
      <c r="M69" s="12">
        <v>33428.87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s="1" customFormat="1" ht="12.75">
      <c r="A70" s="15"/>
      <c r="B70" s="3" t="s">
        <v>75</v>
      </c>
      <c r="C70" s="3"/>
      <c r="D70" s="3" t="s">
        <v>84</v>
      </c>
      <c r="E70" s="3"/>
      <c r="F70" s="3"/>
      <c r="G70" s="15">
        <f>SUM(G43:G69)</f>
        <v>13</v>
      </c>
      <c r="H70" s="3"/>
      <c r="I70" s="3"/>
      <c r="J70" s="16">
        <f>SUM(J43:J69)</f>
        <v>441.63</v>
      </c>
      <c r="K70" s="15">
        <f>SUM(K43:K69)</f>
        <v>7</v>
      </c>
      <c r="L70" s="3"/>
      <c r="M70" s="17">
        <f>SUM(M43:M69)</f>
        <v>949120.02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2.75">
      <c r="A71" s="8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s="1" customFormat="1" ht="12.75">
      <c r="A73" s="3"/>
      <c r="B73" s="3"/>
      <c r="C73" s="3"/>
      <c r="D73" s="3"/>
      <c r="E73" s="3"/>
      <c r="F73" s="3"/>
      <c r="G73" s="5" t="s">
        <v>18</v>
      </c>
      <c r="H73" s="3"/>
      <c r="I73" s="3"/>
      <c r="J73" s="5" t="s">
        <v>21</v>
      </c>
      <c r="K73" s="5" t="s">
        <v>22</v>
      </c>
      <c r="L73" s="3"/>
      <c r="M73" s="5" t="s">
        <v>23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s="1" customFormat="1" ht="12.75">
      <c r="A74" s="4" t="s">
        <v>27</v>
      </c>
      <c r="B74" s="4" t="s">
        <v>28</v>
      </c>
      <c r="C74" s="6" t="s">
        <v>29</v>
      </c>
      <c r="D74" s="4" t="s">
        <v>30</v>
      </c>
      <c r="E74" s="6" t="s">
        <v>31</v>
      </c>
      <c r="F74" s="4" t="s">
        <v>32</v>
      </c>
      <c r="G74" s="7" t="s">
        <v>33</v>
      </c>
      <c r="H74" s="4"/>
      <c r="I74" s="4"/>
      <c r="J74" s="7" t="s">
        <v>36</v>
      </c>
      <c r="K74" s="7" t="s">
        <v>37</v>
      </c>
      <c r="L74" s="4"/>
      <c r="M74" s="7" t="s">
        <v>39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2.75">
      <c r="A75" s="8">
        <v>1</v>
      </c>
      <c r="B75" s="2" t="s">
        <v>82</v>
      </c>
      <c r="C75" s="2" t="s">
        <v>138</v>
      </c>
      <c r="D75" s="2" t="s">
        <v>139</v>
      </c>
      <c r="E75" s="2" t="s">
        <v>140</v>
      </c>
      <c r="F75" s="2" t="s">
        <v>141</v>
      </c>
      <c r="G75" s="8">
        <v>1</v>
      </c>
      <c r="H75" s="9"/>
      <c r="I75" s="9"/>
      <c r="J75" s="9">
        <v>1.74</v>
      </c>
      <c r="K75" s="8">
        <v>0</v>
      </c>
      <c r="L75" s="2"/>
      <c r="M75" s="2">
        <v>5749.83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>
      <c r="A76" s="8">
        <v>2</v>
      </c>
      <c r="B76" s="2" t="s">
        <v>142</v>
      </c>
      <c r="C76" s="2" t="s">
        <v>138</v>
      </c>
      <c r="D76" s="2" t="s">
        <v>139</v>
      </c>
      <c r="E76" s="2" t="s">
        <v>143</v>
      </c>
      <c r="F76" s="2" t="s">
        <v>144</v>
      </c>
      <c r="G76" s="8">
        <v>0</v>
      </c>
      <c r="H76" s="9"/>
      <c r="I76" s="9"/>
      <c r="J76" s="9">
        <v>0</v>
      </c>
      <c r="K76" s="8">
        <v>0</v>
      </c>
      <c r="L76" s="2"/>
      <c r="M76" s="2">
        <v>0</v>
      </c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>
      <c r="A77" s="8">
        <v>3</v>
      </c>
      <c r="B77" s="2" t="s">
        <v>97</v>
      </c>
      <c r="C77" s="2" t="s">
        <v>138</v>
      </c>
      <c r="D77" s="2" t="s">
        <v>139</v>
      </c>
      <c r="E77" s="2" t="s">
        <v>138</v>
      </c>
      <c r="F77" s="2" t="s">
        <v>145</v>
      </c>
      <c r="G77" s="8">
        <v>1</v>
      </c>
      <c r="H77" s="9"/>
      <c r="I77" s="9"/>
      <c r="J77" s="9">
        <v>0</v>
      </c>
      <c r="K77" s="8">
        <v>0</v>
      </c>
      <c r="L77" s="2"/>
      <c r="M77" s="2">
        <v>2182.3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>
      <c r="A78" s="8">
        <v>4</v>
      </c>
      <c r="B78" s="2" t="s">
        <v>82</v>
      </c>
      <c r="C78" s="2" t="s">
        <v>138</v>
      </c>
      <c r="D78" s="2" t="s">
        <v>139</v>
      </c>
      <c r="E78" s="2" t="s">
        <v>146</v>
      </c>
      <c r="F78" s="2" t="s">
        <v>147</v>
      </c>
      <c r="G78" s="8">
        <v>0</v>
      </c>
      <c r="H78" s="9"/>
      <c r="I78" s="9"/>
      <c r="J78" s="9">
        <v>0.17</v>
      </c>
      <c r="K78" s="8">
        <v>0</v>
      </c>
      <c r="L78" s="2"/>
      <c r="M78" s="2">
        <v>348.55</v>
      </c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>
      <c r="A79" s="8">
        <v>5</v>
      </c>
      <c r="B79" s="2" t="s">
        <v>82</v>
      </c>
      <c r="C79" s="2" t="s">
        <v>138</v>
      </c>
      <c r="D79" s="2" t="s">
        <v>139</v>
      </c>
      <c r="E79" s="2" t="s">
        <v>148</v>
      </c>
      <c r="F79" s="2" t="s">
        <v>149</v>
      </c>
      <c r="G79" s="8">
        <v>0</v>
      </c>
      <c r="H79" s="9"/>
      <c r="I79" s="9"/>
      <c r="J79" s="9">
        <v>1.5</v>
      </c>
      <c r="K79" s="8">
        <v>0</v>
      </c>
      <c r="L79" s="2"/>
      <c r="M79" s="2">
        <v>3075.46</v>
      </c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>
      <c r="A80" s="8">
        <v>6</v>
      </c>
      <c r="B80" s="2" t="s">
        <v>82</v>
      </c>
      <c r="C80" s="2" t="s">
        <v>138</v>
      </c>
      <c r="D80" s="2" t="s">
        <v>139</v>
      </c>
      <c r="E80" s="2" t="s">
        <v>150</v>
      </c>
      <c r="F80" s="2" t="s">
        <v>151</v>
      </c>
      <c r="G80" s="8">
        <v>0</v>
      </c>
      <c r="H80" s="9"/>
      <c r="I80" s="9"/>
      <c r="J80" s="9">
        <v>0</v>
      </c>
      <c r="K80" s="8">
        <v>0</v>
      </c>
      <c r="L80" s="2"/>
      <c r="M80" s="2">
        <v>0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2.75">
      <c r="A81" s="8">
        <v>7</v>
      </c>
      <c r="B81" s="2" t="s">
        <v>82</v>
      </c>
      <c r="C81" s="2" t="s">
        <v>138</v>
      </c>
      <c r="D81" s="2" t="s">
        <v>139</v>
      </c>
      <c r="E81" s="2" t="s">
        <v>152</v>
      </c>
      <c r="F81" s="2" t="s">
        <v>153</v>
      </c>
      <c r="G81" s="8">
        <v>0</v>
      </c>
      <c r="H81" s="9"/>
      <c r="I81" s="9"/>
      <c r="J81" s="9">
        <v>0.5</v>
      </c>
      <c r="K81" s="8">
        <v>0</v>
      </c>
      <c r="L81" s="2"/>
      <c r="M81" s="2">
        <v>1025.16</v>
      </c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2.75">
      <c r="A82" s="8">
        <v>8</v>
      </c>
      <c r="B82" s="2" t="s">
        <v>82</v>
      </c>
      <c r="C82" s="2" t="s">
        <v>138</v>
      </c>
      <c r="D82" s="2" t="s">
        <v>139</v>
      </c>
      <c r="E82" s="2" t="s">
        <v>154</v>
      </c>
      <c r="F82" s="2" t="s">
        <v>155</v>
      </c>
      <c r="G82" s="8">
        <v>0</v>
      </c>
      <c r="H82" s="9"/>
      <c r="I82" s="9"/>
      <c r="J82" s="9">
        <v>15.07</v>
      </c>
      <c r="K82" s="8">
        <v>0</v>
      </c>
      <c r="L82" s="2"/>
      <c r="M82" s="2">
        <v>30898.02</v>
      </c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.75">
      <c r="A83" s="8">
        <v>9</v>
      </c>
      <c r="B83" s="2" t="s">
        <v>82</v>
      </c>
      <c r="C83" s="2" t="s">
        <v>138</v>
      </c>
      <c r="D83" s="2" t="s">
        <v>139</v>
      </c>
      <c r="E83" s="2" t="s">
        <v>156</v>
      </c>
      <c r="F83" s="2" t="s">
        <v>157</v>
      </c>
      <c r="G83" s="8">
        <v>1</v>
      </c>
      <c r="H83" s="9"/>
      <c r="I83" s="9"/>
      <c r="J83" s="9">
        <v>22.39</v>
      </c>
      <c r="K83" s="8">
        <v>0</v>
      </c>
      <c r="L83" s="2"/>
      <c r="M83" s="2">
        <v>48088.52</v>
      </c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.75">
      <c r="A84" s="8">
        <v>10</v>
      </c>
      <c r="B84" s="2" t="s">
        <v>82</v>
      </c>
      <c r="C84" s="2" t="s">
        <v>138</v>
      </c>
      <c r="D84" s="2" t="s">
        <v>139</v>
      </c>
      <c r="E84" s="2" t="s">
        <v>158</v>
      </c>
      <c r="F84" s="2" t="s">
        <v>159</v>
      </c>
      <c r="G84" s="8">
        <v>0</v>
      </c>
      <c r="H84" s="9"/>
      <c r="I84" s="9"/>
      <c r="J84" s="9">
        <v>23.01</v>
      </c>
      <c r="K84" s="8">
        <v>3</v>
      </c>
      <c r="L84" s="2"/>
      <c r="M84" s="2">
        <v>53724.3</v>
      </c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>
      <c r="A85" s="8">
        <v>11</v>
      </c>
      <c r="B85" s="2" t="s">
        <v>82</v>
      </c>
      <c r="C85" s="2" t="s">
        <v>138</v>
      </c>
      <c r="D85" s="2" t="s">
        <v>139</v>
      </c>
      <c r="E85" s="2" t="s">
        <v>160</v>
      </c>
      <c r="F85" s="2" t="s">
        <v>161</v>
      </c>
      <c r="G85" s="8">
        <v>0</v>
      </c>
      <c r="H85" s="9"/>
      <c r="I85" s="9"/>
      <c r="J85" s="9">
        <v>1.16</v>
      </c>
      <c r="K85" s="8">
        <v>0</v>
      </c>
      <c r="L85" s="2"/>
      <c r="M85" s="2">
        <v>2378.35</v>
      </c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.75">
      <c r="A86" s="8">
        <v>12</v>
      </c>
      <c r="B86" s="2" t="s">
        <v>9</v>
      </c>
      <c r="C86" s="2" t="s">
        <v>138</v>
      </c>
      <c r="D86" s="2" t="s">
        <v>139</v>
      </c>
      <c r="E86" s="2" t="s">
        <v>162</v>
      </c>
      <c r="F86" s="2" t="s">
        <v>163</v>
      </c>
      <c r="G86" s="8">
        <v>0</v>
      </c>
      <c r="H86" s="9"/>
      <c r="I86" s="9"/>
      <c r="J86" s="9">
        <v>2.33</v>
      </c>
      <c r="K86" s="8">
        <v>0</v>
      </c>
      <c r="L86" s="2"/>
      <c r="M86" s="2">
        <v>4777.21</v>
      </c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.75">
      <c r="A87" s="8">
        <v>13</v>
      </c>
      <c r="B87" s="2" t="s">
        <v>82</v>
      </c>
      <c r="C87" s="2" t="s">
        <v>138</v>
      </c>
      <c r="D87" s="2" t="s">
        <v>139</v>
      </c>
      <c r="E87" s="2" t="s">
        <v>164</v>
      </c>
      <c r="F87" s="2" t="s">
        <v>165</v>
      </c>
      <c r="G87" s="8">
        <v>0</v>
      </c>
      <c r="H87" s="9"/>
      <c r="I87" s="9"/>
      <c r="J87" s="9">
        <v>3</v>
      </c>
      <c r="K87" s="8">
        <v>0</v>
      </c>
      <c r="L87" s="2"/>
      <c r="M87" s="2">
        <v>6150.9</v>
      </c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.75">
      <c r="A88" s="8">
        <v>14</v>
      </c>
      <c r="B88" s="2" t="s">
        <v>82</v>
      </c>
      <c r="C88" s="2" t="s">
        <v>138</v>
      </c>
      <c r="D88" s="2" t="s">
        <v>139</v>
      </c>
      <c r="E88" s="2" t="s">
        <v>166</v>
      </c>
      <c r="F88" s="2" t="s">
        <v>167</v>
      </c>
      <c r="G88" s="8">
        <v>0</v>
      </c>
      <c r="H88" s="9"/>
      <c r="I88" s="9"/>
      <c r="J88" s="9">
        <v>4.58</v>
      </c>
      <c r="K88" s="8">
        <v>0</v>
      </c>
      <c r="L88" s="2"/>
      <c r="M88" s="2">
        <v>9390.38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.75">
      <c r="A89" s="8">
        <v>15</v>
      </c>
      <c r="B89" s="2" t="s">
        <v>82</v>
      </c>
      <c r="C89" s="2" t="s">
        <v>138</v>
      </c>
      <c r="D89" s="2" t="s">
        <v>139</v>
      </c>
      <c r="E89" s="2" t="s">
        <v>168</v>
      </c>
      <c r="F89" s="2" t="s">
        <v>169</v>
      </c>
      <c r="G89" s="8">
        <v>0</v>
      </c>
      <c r="H89" s="9"/>
      <c r="I89" s="9"/>
      <c r="J89" s="9">
        <v>0</v>
      </c>
      <c r="K89" s="8">
        <v>0</v>
      </c>
      <c r="L89" s="2"/>
      <c r="M89" s="2">
        <v>0</v>
      </c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.75">
      <c r="A90" s="8">
        <v>16</v>
      </c>
      <c r="B90" s="2" t="s">
        <v>82</v>
      </c>
      <c r="C90" s="2" t="s">
        <v>138</v>
      </c>
      <c r="D90" s="2" t="s">
        <v>139</v>
      </c>
      <c r="E90" s="2" t="s">
        <v>170</v>
      </c>
      <c r="F90" s="2" t="s">
        <v>171</v>
      </c>
      <c r="G90" s="8">
        <v>0</v>
      </c>
      <c r="H90" s="9"/>
      <c r="I90" s="9"/>
      <c r="J90" s="9">
        <v>4.14</v>
      </c>
      <c r="K90" s="8">
        <v>0</v>
      </c>
      <c r="L90" s="2"/>
      <c r="M90" s="2">
        <v>8488.24</v>
      </c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>
      <c r="A91" s="8">
        <v>17</v>
      </c>
      <c r="B91" s="2" t="s">
        <v>82</v>
      </c>
      <c r="C91" s="2" t="s">
        <v>138</v>
      </c>
      <c r="D91" s="2" t="s">
        <v>139</v>
      </c>
      <c r="E91" s="2" t="s">
        <v>172</v>
      </c>
      <c r="F91" s="2" t="s">
        <v>173</v>
      </c>
      <c r="G91" s="8">
        <v>0</v>
      </c>
      <c r="H91" s="9"/>
      <c r="I91" s="9"/>
      <c r="J91" s="9">
        <v>6.08</v>
      </c>
      <c r="K91" s="8">
        <v>0</v>
      </c>
      <c r="L91" s="2"/>
      <c r="M91" s="2">
        <v>12465.82</v>
      </c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.75">
      <c r="A92" s="11">
        <v>18</v>
      </c>
      <c r="B92" s="12" t="s">
        <v>82</v>
      </c>
      <c r="C92" s="12" t="s">
        <v>138</v>
      </c>
      <c r="D92" s="12" t="s">
        <v>139</v>
      </c>
      <c r="E92" s="12" t="s">
        <v>174</v>
      </c>
      <c r="F92" s="12" t="s">
        <v>175</v>
      </c>
      <c r="G92" s="11">
        <v>0</v>
      </c>
      <c r="H92" s="13"/>
      <c r="I92" s="13"/>
      <c r="J92" s="13">
        <v>0</v>
      </c>
      <c r="K92" s="11">
        <v>0</v>
      </c>
      <c r="L92" s="12"/>
      <c r="M92" s="12">
        <v>0</v>
      </c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s="1" customFormat="1" ht="12.75">
      <c r="A93" s="3"/>
      <c r="B93" s="3" t="s">
        <v>75</v>
      </c>
      <c r="C93" s="3"/>
      <c r="D93" s="3" t="s">
        <v>139</v>
      </c>
      <c r="E93" s="3"/>
      <c r="F93" s="3"/>
      <c r="G93" s="15">
        <f>SUM(G75:G92)</f>
        <v>3</v>
      </c>
      <c r="H93" s="3"/>
      <c r="I93" s="3"/>
      <c r="J93" s="16">
        <f>SUM(J75:J92)</f>
        <v>85.67</v>
      </c>
      <c r="K93" s="15">
        <f>SUM(K75:K92)</f>
        <v>3</v>
      </c>
      <c r="L93" s="3"/>
      <c r="M93" s="17">
        <f>SUM(M75:M92)</f>
        <v>188743.04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s="1" customFormat="1" ht="12.75">
      <c r="A96" s="3"/>
      <c r="B96" s="3"/>
      <c r="C96" s="3"/>
      <c r="D96" s="3"/>
      <c r="E96" s="3"/>
      <c r="F96" s="3"/>
      <c r="G96" s="5" t="s">
        <v>176</v>
      </c>
      <c r="H96" s="3"/>
      <c r="I96" s="3"/>
      <c r="J96" s="5" t="s">
        <v>21</v>
      </c>
      <c r="K96" s="5" t="s">
        <v>22</v>
      </c>
      <c r="L96" s="3"/>
      <c r="M96" s="5" t="s">
        <v>23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s="1" customFormat="1" ht="12.75">
      <c r="A97" s="4" t="s">
        <v>27</v>
      </c>
      <c r="B97" s="4" t="s">
        <v>28</v>
      </c>
      <c r="C97" s="6" t="s">
        <v>29</v>
      </c>
      <c r="D97" s="4" t="s">
        <v>30</v>
      </c>
      <c r="E97" s="6" t="s">
        <v>31</v>
      </c>
      <c r="F97" s="4" t="s">
        <v>32</v>
      </c>
      <c r="G97" s="7" t="s">
        <v>33</v>
      </c>
      <c r="H97" s="4"/>
      <c r="I97" s="4"/>
      <c r="J97" s="7" t="s">
        <v>36</v>
      </c>
      <c r="K97" s="7" t="s">
        <v>37</v>
      </c>
      <c r="L97" s="4"/>
      <c r="M97" s="7" t="s">
        <v>39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2.75">
      <c r="A98" s="8">
        <v>1</v>
      </c>
      <c r="B98" s="2" t="s">
        <v>9</v>
      </c>
      <c r="C98" s="2" t="s">
        <v>76</v>
      </c>
      <c r="D98" s="2" t="s">
        <v>177</v>
      </c>
      <c r="E98" s="2" t="s">
        <v>178</v>
      </c>
      <c r="F98" s="2" t="s">
        <v>5</v>
      </c>
      <c r="G98" s="8">
        <v>0</v>
      </c>
      <c r="H98" s="9"/>
      <c r="I98" s="9"/>
      <c r="J98" s="9">
        <v>0</v>
      </c>
      <c r="K98" s="8">
        <v>0</v>
      </c>
      <c r="L98" s="2"/>
      <c r="M98" s="2">
        <v>0</v>
      </c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>
      <c r="A99" s="8">
        <v>2</v>
      </c>
      <c r="B99" s="2" t="s">
        <v>82</v>
      </c>
      <c r="C99" s="2" t="s">
        <v>76</v>
      </c>
      <c r="D99" s="2" t="s">
        <v>177</v>
      </c>
      <c r="E99" s="2" t="s">
        <v>179</v>
      </c>
      <c r="F99" s="2" t="s">
        <v>6</v>
      </c>
      <c r="G99" s="8">
        <v>0</v>
      </c>
      <c r="H99" s="9"/>
      <c r="I99" s="9"/>
      <c r="J99" s="9">
        <v>0</v>
      </c>
      <c r="K99" s="8">
        <v>0</v>
      </c>
      <c r="L99" s="2"/>
      <c r="M99" s="2">
        <v>0</v>
      </c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>
      <c r="A100" s="8">
        <v>3</v>
      </c>
      <c r="B100" s="2" t="s">
        <v>97</v>
      </c>
      <c r="C100" s="2" t="s">
        <v>76</v>
      </c>
      <c r="D100" s="2" t="s">
        <v>177</v>
      </c>
      <c r="E100" s="2" t="s">
        <v>76</v>
      </c>
      <c r="F100" s="2" t="s">
        <v>180</v>
      </c>
      <c r="G100" s="8">
        <v>0</v>
      </c>
      <c r="H100" s="9"/>
      <c r="I100" s="9"/>
      <c r="J100" s="9">
        <v>0</v>
      </c>
      <c r="K100" s="8">
        <v>0</v>
      </c>
      <c r="L100" s="2"/>
      <c r="M100" s="2">
        <v>0</v>
      </c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.75">
      <c r="A101" s="8">
        <v>4</v>
      </c>
      <c r="B101" s="2" t="s">
        <v>82</v>
      </c>
      <c r="C101" s="2" t="s">
        <v>76</v>
      </c>
      <c r="D101" s="2" t="s">
        <v>177</v>
      </c>
      <c r="E101" s="2" t="s">
        <v>181</v>
      </c>
      <c r="F101" s="2" t="s">
        <v>182</v>
      </c>
      <c r="G101" s="8">
        <v>0</v>
      </c>
      <c r="H101" s="9"/>
      <c r="I101" s="9"/>
      <c r="J101" s="9">
        <v>0</v>
      </c>
      <c r="K101" s="8">
        <v>0</v>
      </c>
      <c r="L101" s="2"/>
      <c r="M101" s="2">
        <v>0</v>
      </c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.75">
      <c r="A102" s="8">
        <v>5</v>
      </c>
      <c r="B102" s="2" t="s">
        <v>9</v>
      </c>
      <c r="C102" s="2" t="s">
        <v>76</v>
      </c>
      <c r="D102" s="2" t="s">
        <v>177</v>
      </c>
      <c r="E102" s="2" t="s">
        <v>183</v>
      </c>
      <c r="F102" s="2" t="s">
        <v>184</v>
      </c>
      <c r="G102" s="8">
        <v>0</v>
      </c>
      <c r="H102" s="9"/>
      <c r="I102" s="9"/>
      <c r="J102" s="9">
        <v>1.66</v>
      </c>
      <c r="K102" s="8">
        <v>0</v>
      </c>
      <c r="L102" s="2"/>
      <c r="M102" s="2">
        <v>3403.49</v>
      </c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2.75">
      <c r="A103" s="8">
        <v>6</v>
      </c>
      <c r="B103" s="2" t="s">
        <v>82</v>
      </c>
      <c r="C103" s="2" t="s">
        <v>76</v>
      </c>
      <c r="D103" s="2" t="s">
        <v>177</v>
      </c>
      <c r="E103" s="2" t="s">
        <v>185</v>
      </c>
      <c r="F103" s="2" t="s">
        <v>186</v>
      </c>
      <c r="G103" s="8">
        <v>0</v>
      </c>
      <c r="H103" s="9"/>
      <c r="I103" s="9"/>
      <c r="J103" s="9">
        <v>1</v>
      </c>
      <c r="K103" s="8">
        <v>0</v>
      </c>
      <c r="L103" s="2"/>
      <c r="M103" s="2">
        <v>2050.3</v>
      </c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2.75">
      <c r="A104" s="11">
        <v>7</v>
      </c>
      <c r="B104" s="12" t="s">
        <v>82</v>
      </c>
      <c r="C104" s="12" t="s">
        <v>76</v>
      </c>
      <c r="D104" s="12" t="s">
        <v>177</v>
      </c>
      <c r="E104" s="12" t="s">
        <v>187</v>
      </c>
      <c r="F104" s="12" t="s">
        <v>188</v>
      </c>
      <c r="G104" s="11">
        <v>0</v>
      </c>
      <c r="H104" s="13"/>
      <c r="I104" s="13"/>
      <c r="J104" s="13">
        <v>7.5</v>
      </c>
      <c r="K104" s="11">
        <v>0</v>
      </c>
      <c r="L104" s="12"/>
      <c r="M104" s="12">
        <v>15377.26</v>
      </c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s="1" customFormat="1" ht="12.75">
      <c r="A105" s="15"/>
      <c r="B105" s="3" t="s">
        <v>75</v>
      </c>
      <c r="C105" s="3"/>
      <c r="D105" s="3" t="s">
        <v>177</v>
      </c>
      <c r="E105" s="3"/>
      <c r="F105" s="3"/>
      <c r="G105" s="15">
        <f>SUM(G98:G104)</f>
        <v>0</v>
      </c>
      <c r="H105" s="3"/>
      <c r="I105" s="3"/>
      <c r="J105" s="16">
        <f>SUM(J98:J104)</f>
        <v>10.16</v>
      </c>
      <c r="K105" s="15">
        <f>SUM(K98:K104)</f>
        <v>0</v>
      </c>
      <c r="L105" s="3"/>
      <c r="M105" s="17">
        <f>SUM(M98:M104)</f>
        <v>20831.05</v>
      </c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s="1" customFormat="1" ht="12.75">
      <c r="A107" s="15"/>
      <c r="B107" s="3" t="s">
        <v>75</v>
      </c>
      <c r="C107" s="3"/>
      <c r="D107" s="3" t="s">
        <v>75</v>
      </c>
      <c r="E107" s="3"/>
      <c r="F107" s="3"/>
      <c r="G107" s="15">
        <f>SUM(G16:G105)/2</f>
        <v>78</v>
      </c>
      <c r="H107" s="16">
        <f>SUM(H16:H105)/2</f>
        <v>812.6599999999999</v>
      </c>
      <c r="I107" s="16">
        <f>SUM(I16:I105)/2</f>
        <v>63.27</v>
      </c>
      <c r="J107" s="16">
        <f>SUM(J16:J105)/2</f>
        <v>896.0900000000001</v>
      </c>
      <c r="K107" s="15">
        <f>SUM(K16:K105)/2</f>
        <v>10</v>
      </c>
      <c r="L107" s="16"/>
      <c r="M107" s="17">
        <f aca="true" t="shared" si="8" ref="M107:R107">SUM(M16:M105)/2</f>
        <v>3940837.8299999996</v>
      </c>
      <c r="N107" s="17">
        <f t="shared" si="8"/>
        <v>16238928.54</v>
      </c>
      <c r="O107" s="17">
        <f t="shared" si="8"/>
        <v>16215556.65</v>
      </c>
      <c r="P107" s="17">
        <f t="shared" si="8"/>
        <v>23371.88999999981</v>
      </c>
      <c r="Q107" s="17">
        <f t="shared" si="8"/>
        <v>1750976.7399999995</v>
      </c>
      <c r="R107" s="17">
        <f t="shared" si="8"/>
        <v>3.56</v>
      </c>
      <c r="S107" s="17"/>
      <c r="T107" s="17"/>
      <c r="U107" s="17">
        <f>SUM(U16:U105)/2</f>
        <v>17379595.64</v>
      </c>
      <c r="V107" s="17">
        <f>SUM(V16:V105)/2</f>
        <v>15628622.46</v>
      </c>
      <c r="W107" s="3"/>
      <c r="X107" s="3"/>
    </row>
    <row r="108" spans="1:24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</sheetData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Javna 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IZRAČUN RAZDELITVE SREDSTEV ZA UO + SD ZA LETO 2012</dc:title>
  <dc:subject/>
  <dc:creator>ARRS</dc:creator>
  <cp:keywords/>
  <dc:description/>
  <cp:lastModifiedBy>Mitja Tomažič</cp:lastModifiedBy>
  <cp:lastPrinted>2011-12-15T16:42:30Z</cp:lastPrinted>
  <dcterms:created xsi:type="dcterms:W3CDTF">2011-12-15T07:10:29Z</dcterms:created>
  <dcterms:modified xsi:type="dcterms:W3CDTF">2011-12-29T09:27:25Z</dcterms:modified>
  <cp:category/>
  <cp:version/>
  <cp:contentType/>
  <cp:contentStatus/>
</cp:coreProperties>
</file>