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mc:AlternateContent xmlns:mc="http://schemas.openxmlformats.org/markup-compatibility/2006">
    <mc:Choice Requires="x15">
      <x15ac:absPath xmlns:x15ac="http://schemas.microsoft.com/office/spreadsheetml/2010/11/ac" url="D:\Users\GroseljN-lokalno\2020\INTERNET\infrastruktura\oprema\evidenca\"/>
    </mc:Choice>
  </mc:AlternateContent>
  <xr:revisionPtr revIDLastSave="0" documentId="8_{B9A13471-AE23-4F41-94A6-1E00015C820B}" xr6:coauthVersionLast="36" xr6:coauthVersionMax="36" xr10:uidLastSave="{00000000-0000-0000-0000-000000000000}"/>
  <bookViews>
    <workbookView xWindow="0" yWindow="0" windowWidth="23040" windowHeight="906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Oprema!$A$8:$IO$1042</definedName>
    <definedName name="_xlnm.Print_Area" localSheetId="2">'Klasifikacija - Uni-Leeds'!$A$1:$I$198</definedName>
    <definedName name="_xlnm.Print_Area" localSheetId="0">Oprema!$A$1:$AX$39</definedName>
    <definedName name="_xlnm.Print_Area" localSheetId="1">'Pojasnila k obrazcu'!$A$1:$B$29</definedName>
    <definedName name="_xlnm.Print_Titles" localSheetId="2">'Klasifikacija - Uni-Leeds'!$1:$1</definedName>
  </definedNames>
  <calcPr calcId="191029"/>
</workbook>
</file>

<file path=xl/calcChain.xml><?xml version="1.0" encoding="utf-8"?>
<calcChain xmlns="http://schemas.openxmlformats.org/spreadsheetml/2006/main">
  <c r="W882" i="1" l="1"/>
  <c r="U882" i="1"/>
  <c r="Q882" i="1"/>
  <c r="J882" i="1"/>
  <c r="W881" i="1"/>
  <c r="U881" i="1"/>
  <c r="Q881" i="1" s="1"/>
  <c r="S881" i="1"/>
  <c r="W880" i="1"/>
  <c r="S880" i="1"/>
  <c r="U880" i="1" s="1"/>
  <c r="Q880" i="1" s="1"/>
  <c r="W879" i="1"/>
  <c r="U879" i="1"/>
  <c r="Q879" i="1" s="1"/>
  <c r="S879" i="1"/>
  <c r="T878" i="1"/>
  <c r="S878" i="1"/>
  <c r="U878" i="1" s="1"/>
  <c r="Q878" i="1" s="1"/>
  <c r="J878" i="1"/>
  <c r="W877" i="1"/>
  <c r="T877" i="1"/>
  <c r="S877" i="1"/>
  <c r="U877" i="1" s="1"/>
  <c r="Q877" i="1" s="1"/>
  <c r="J877" i="1"/>
  <c r="W876" i="1"/>
  <c r="T876" i="1"/>
  <c r="U876" i="1" s="1"/>
  <c r="Q876" i="1" s="1"/>
  <c r="S876" i="1"/>
  <c r="W875" i="1"/>
  <c r="T875" i="1"/>
  <c r="S875" i="1"/>
  <c r="U875" i="1" s="1"/>
  <c r="Q875" i="1" s="1"/>
  <c r="J875" i="1"/>
  <c r="S874" i="1"/>
  <c r="U874" i="1" s="1"/>
  <c r="Q874" i="1" s="1"/>
  <c r="U873" i="1"/>
  <c r="T872" i="1"/>
  <c r="S872" i="1"/>
  <c r="U872" i="1" s="1"/>
  <c r="Q872" i="1" s="1"/>
  <c r="J872" i="1"/>
  <c r="S871" i="1"/>
  <c r="U871" i="1" s="1"/>
  <c r="Q871" i="1" s="1"/>
  <c r="T870" i="1"/>
  <c r="S870" i="1"/>
  <c r="U870" i="1" s="1"/>
  <c r="Q870" i="1" s="1"/>
  <c r="U869" i="1"/>
  <c r="Q869" i="1"/>
  <c r="W868" i="1"/>
  <c r="U868" i="1"/>
  <c r="Q868" i="1"/>
  <c r="T867" i="1"/>
  <c r="S867" i="1"/>
  <c r="U867" i="1" s="1"/>
  <c r="Q867" i="1" s="1"/>
  <c r="J867" i="1"/>
  <c r="T866" i="1"/>
  <c r="S866" i="1"/>
  <c r="U866" i="1" s="1"/>
  <c r="Q866" i="1" s="1"/>
  <c r="U865" i="1"/>
  <c r="Q865" i="1"/>
  <c r="U979" i="1" l="1"/>
  <c r="U978" i="1"/>
  <c r="U977" i="1"/>
  <c r="U976" i="1"/>
  <c r="U975" i="1"/>
  <c r="U974" i="1"/>
  <c r="U973" i="1"/>
  <c r="Q973" i="1" s="1"/>
  <c r="U972" i="1"/>
  <c r="U971" i="1"/>
  <c r="U970" i="1"/>
  <c r="U969" i="1"/>
  <c r="U968" i="1"/>
  <c r="U967" i="1"/>
  <c r="U966" i="1"/>
  <c r="U965" i="1"/>
  <c r="U964" i="1"/>
  <c r="U963" i="1"/>
  <c r="U961" i="1"/>
  <c r="U960" i="1"/>
  <c r="U959" i="1"/>
  <c r="U958" i="1"/>
  <c r="U957" i="1"/>
  <c r="T956" i="1"/>
  <c r="S956" i="1"/>
  <c r="T955" i="1"/>
  <c r="S955" i="1"/>
  <c r="U954" i="1"/>
  <c r="U953" i="1"/>
  <c r="U952" i="1"/>
  <c r="U951" i="1"/>
  <c r="U950" i="1"/>
  <c r="U949" i="1"/>
  <c r="U948" i="1"/>
  <c r="U947" i="1"/>
  <c r="U946" i="1"/>
  <c r="U945" i="1"/>
  <c r="U944" i="1"/>
  <c r="J944" i="1"/>
  <c r="U943" i="1"/>
  <c r="U942" i="1"/>
  <c r="U941" i="1"/>
  <c r="U940" i="1"/>
  <c r="U939" i="1"/>
  <c r="U938" i="1"/>
  <c r="U937" i="1"/>
  <c r="J937" i="1"/>
  <c r="U936" i="1"/>
  <c r="U935" i="1"/>
  <c r="J935" i="1"/>
  <c r="U934" i="1"/>
  <c r="U933" i="1"/>
  <c r="U932" i="1"/>
  <c r="J932" i="1"/>
  <c r="U931" i="1"/>
  <c r="U930" i="1"/>
  <c r="U929" i="1"/>
  <c r="U928" i="1"/>
  <c r="U927" i="1"/>
  <c r="J927" i="1"/>
  <c r="U926" i="1"/>
  <c r="U925" i="1"/>
  <c r="J925" i="1"/>
  <c r="U924" i="1"/>
  <c r="U923" i="1"/>
  <c r="U922" i="1"/>
  <c r="U921" i="1"/>
  <c r="J921" i="1"/>
  <c r="U920" i="1"/>
  <c r="U919" i="1"/>
  <c r="U918" i="1"/>
  <c r="U917" i="1"/>
  <c r="U916" i="1"/>
  <c r="J916" i="1"/>
  <c r="U915" i="1"/>
  <c r="U914" i="1"/>
  <c r="J914" i="1"/>
  <c r="U913" i="1"/>
  <c r="J913" i="1"/>
  <c r="U912" i="1"/>
  <c r="U911" i="1"/>
  <c r="J911" i="1"/>
  <c r="U910" i="1"/>
  <c r="J910" i="1"/>
  <c r="U909" i="1"/>
  <c r="J909" i="1"/>
  <c r="U908" i="1"/>
  <c r="U907" i="1"/>
  <c r="U906" i="1"/>
  <c r="U905" i="1"/>
  <c r="U904" i="1"/>
  <c r="U903" i="1"/>
  <c r="U902" i="1"/>
  <c r="U901" i="1"/>
  <c r="U900" i="1"/>
  <c r="U899" i="1"/>
  <c r="U898" i="1"/>
  <c r="U897" i="1"/>
  <c r="U896" i="1"/>
  <c r="U895" i="1"/>
  <c r="U894" i="1"/>
  <c r="U893" i="1"/>
  <c r="U892" i="1"/>
  <c r="U891" i="1"/>
  <c r="U890" i="1"/>
  <c r="U889" i="1"/>
  <c r="U888" i="1"/>
  <c r="U887" i="1"/>
  <c r="J887" i="1"/>
  <c r="U886" i="1"/>
  <c r="U885" i="1"/>
  <c r="U884" i="1"/>
  <c r="U883" i="1"/>
  <c r="W836" i="1"/>
  <c r="S836" i="1"/>
  <c r="U836" i="1" s="1"/>
  <c r="W835" i="1"/>
  <c r="U835" i="1"/>
  <c r="S835" i="1"/>
  <c r="W834" i="1"/>
  <c r="S834" i="1"/>
  <c r="U834" i="1" s="1"/>
  <c r="S833" i="1"/>
  <c r="U833" i="1" s="1"/>
  <c r="W832" i="1"/>
  <c r="S832" i="1"/>
  <c r="U832" i="1" s="1"/>
  <c r="S831" i="1"/>
  <c r="U831" i="1" s="1"/>
  <c r="S830" i="1"/>
  <c r="U830" i="1" s="1"/>
  <c r="S829" i="1"/>
  <c r="U829" i="1" s="1"/>
  <c r="U828" i="1"/>
  <c r="S828" i="1"/>
  <c r="U827" i="1"/>
  <c r="S827" i="1"/>
  <c r="W826" i="1"/>
  <c r="S826" i="1"/>
  <c r="U826" i="1" s="1"/>
  <c r="S825" i="1"/>
  <c r="U825" i="1" s="1"/>
  <c r="S824" i="1"/>
  <c r="U824" i="1" s="1"/>
  <c r="W823" i="1"/>
  <c r="S823" i="1"/>
  <c r="U823" i="1" s="1"/>
  <c r="S822" i="1"/>
  <c r="U822" i="1" s="1"/>
  <c r="W821" i="1"/>
  <c r="S821" i="1"/>
  <c r="U821" i="1" s="1"/>
  <c r="W820" i="1"/>
  <c r="S820" i="1"/>
  <c r="U820" i="1" s="1"/>
  <c r="S819" i="1"/>
  <c r="U819" i="1" s="1"/>
  <c r="W818" i="1"/>
  <c r="S818" i="1"/>
  <c r="U818" i="1" s="1"/>
  <c r="W817" i="1"/>
  <c r="S817" i="1"/>
  <c r="U817" i="1" s="1"/>
  <c r="W816" i="1"/>
  <c r="S816" i="1"/>
  <c r="U816" i="1" s="1"/>
  <c r="S815" i="1"/>
  <c r="U815" i="1" s="1"/>
  <c r="S814" i="1"/>
  <c r="U814" i="1" s="1"/>
  <c r="W813" i="1"/>
  <c r="S813" i="1"/>
  <c r="U813" i="1" s="1"/>
  <c r="W812" i="1"/>
  <c r="S812" i="1"/>
  <c r="U812" i="1" s="1"/>
  <c r="W811" i="1"/>
  <c r="S811" i="1"/>
  <c r="U811" i="1" s="1"/>
  <c r="W810" i="1"/>
  <c r="S810" i="1"/>
  <c r="U810" i="1" s="1"/>
  <c r="W809" i="1"/>
  <c r="S809" i="1"/>
  <c r="U809" i="1" s="1"/>
  <c r="W808" i="1"/>
  <c r="S808" i="1"/>
  <c r="U808" i="1" s="1"/>
  <c r="W807" i="1"/>
  <c r="S807" i="1"/>
  <c r="U807" i="1" s="1"/>
  <c r="W806" i="1"/>
  <c r="S806" i="1"/>
  <c r="U806" i="1" s="1"/>
  <c r="W805" i="1"/>
  <c r="S805" i="1"/>
  <c r="U805" i="1" s="1"/>
  <c r="W804" i="1"/>
  <c r="T804" i="1"/>
  <c r="S804" i="1"/>
  <c r="W803" i="1"/>
  <c r="T803" i="1"/>
  <c r="S803" i="1"/>
  <c r="U803" i="1" s="1"/>
  <c r="W802" i="1"/>
  <c r="S802" i="1"/>
  <c r="U802" i="1" s="1"/>
  <c r="W801" i="1"/>
  <c r="S801" i="1"/>
  <c r="U801" i="1" s="1"/>
  <c r="W800" i="1"/>
  <c r="S800" i="1"/>
  <c r="U800" i="1" s="1"/>
  <c r="W799" i="1"/>
  <c r="S799" i="1"/>
  <c r="U799" i="1" s="1"/>
  <c r="W798" i="1"/>
  <c r="S798" i="1"/>
  <c r="U798" i="1" s="1"/>
  <c r="W797" i="1"/>
  <c r="S797" i="1"/>
  <c r="U797" i="1" s="1"/>
  <c r="W796" i="1"/>
  <c r="S796" i="1"/>
  <c r="U796" i="1" s="1"/>
  <c r="W795" i="1"/>
  <c r="S795" i="1"/>
  <c r="U795" i="1" s="1"/>
  <c r="W794" i="1"/>
  <c r="S794" i="1"/>
  <c r="U794" i="1" s="1"/>
  <c r="W793" i="1"/>
  <c r="S793" i="1"/>
  <c r="U793" i="1" s="1"/>
  <c r="W792" i="1"/>
  <c r="S792" i="1"/>
  <c r="U792" i="1" s="1"/>
  <c r="W791" i="1"/>
  <c r="S791" i="1"/>
  <c r="U791" i="1" s="1"/>
  <c r="U594" i="1"/>
  <c r="U593" i="1"/>
  <c r="U592" i="1"/>
  <c r="U591" i="1"/>
  <c r="U590" i="1"/>
  <c r="U589" i="1"/>
  <c r="U588" i="1"/>
  <c r="U587" i="1"/>
  <c r="U586" i="1"/>
  <c r="U585" i="1"/>
  <c r="U584" i="1"/>
  <c r="U583" i="1"/>
  <c r="U582" i="1"/>
  <c r="U581" i="1"/>
  <c r="U580" i="1"/>
  <c r="U579" i="1"/>
  <c r="U578" i="1"/>
  <c r="U577" i="1"/>
  <c r="U576" i="1"/>
  <c r="U575" i="1"/>
  <c r="U574" i="1"/>
  <c r="U804" i="1" l="1"/>
  <c r="U956" i="1"/>
  <c r="U955" i="1"/>
  <c r="U377" i="1" l="1"/>
  <c r="J375" i="1"/>
  <c r="U371" i="1"/>
  <c r="U370" i="1"/>
  <c r="Q370" i="1" s="1"/>
  <c r="U368" i="1"/>
  <c r="Q368" i="1" s="1"/>
  <c r="U366" i="1"/>
  <c r="U365" i="1"/>
  <c r="U364" i="1"/>
  <c r="Q364" i="1" s="1"/>
  <c r="U363" i="1"/>
  <c r="Q363" i="1" s="1"/>
  <c r="U362" i="1"/>
  <c r="Q362" i="1" s="1"/>
  <c r="U361" i="1"/>
  <c r="Q361" i="1" s="1"/>
  <c r="U360" i="1"/>
  <c r="Q360" i="1" s="1"/>
  <c r="U359" i="1"/>
  <c r="Q359" i="1" s="1"/>
  <c r="R358" i="1"/>
  <c r="U357" i="1"/>
  <c r="U356" i="1"/>
  <c r="U355" i="1"/>
  <c r="Q355" i="1" s="1"/>
  <c r="U354" i="1"/>
  <c r="Q354" i="1" s="1"/>
  <c r="U350" i="1"/>
  <c r="U339" i="1"/>
  <c r="U336" i="1"/>
  <c r="U335" i="1"/>
  <c r="Q335" i="1" s="1"/>
  <c r="U334" i="1"/>
  <c r="U333" i="1"/>
  <c r="U332" i="1"/>
  <c r="U329" i="1"/>
  <c r="U326" i="1"/>
  <c r="U324" i="1"/>
  <c r="U319" i="1"/>
  <c r="U313" i="1"/>
  <c r="Q313" i="1" s="1"/>
  <c r="AF573" i="1" l="1"/>
  <c r="U573" i="1"/>
  <c r="Q573" i="1" s="1"/>
  <c r="AF572" i="1"/>
  <c r="U572" i="1"/>
  <c r="Q572" i="1" s="1"/>
  <c r="AF571" i="1"/>
  <c r="U571" i="1"/>
  <c r="Q571" i="1" s="1"/>
  <c r="AF570" i="1"/>
  <c r="U570" i="1"/>
  <c r="Q570" i="1" s="1"/>
  <c r="U569" i="1"/>
  <c r="Q569" i="1" s="1"/>
  <c r="AF568" i="1"/>
  <c r="U568" i="1"/>
  <c r="Q568" i="1" s="1"/>
  <c r="AF567" i="1"/>
  <c r="U567" i="1"/>
  <c r="Q567" i="1" s="1"/>
  <c r="AF566" i="1"/>
  <c r="U566" i="1"/>
  <c r="Q566" i="1" s="1"/>
  <c r="AF565" i="1"/>
  <c r="U565" i="1"/>
  <c r="Q565" i="1" s="1"/>
  <c r="AF564" i="1"/>
  <c r="U564" i="1"/>
  <c r="Q564" i="1" s="1"/>
  <c r="U563" i="1"/>
  <c r="Q563" i="1" s="1"/>
  <c r="AF562" i="1"/>
  <c r="U562" i="1"/>
  <c r="Q562" i="1" s="1"/>
  <c r="U561" i="1"/>
  <c r="Q561" i="1" s="1"/>
  <c r="J561" i="1"/>
  <c r="U560" i="1"/>
  <c r="Q560" i="1" s="1"/>
  <c r="AF559" i="1"/>
  <c r="U559" i="1"/>
  <c r="Q559" i="1" s="1"/>
  <c r="AF558" i="1"/>
  <c r="U558" i="1"/>
  <c r="Q558" i="1" s="1"/>
  <c r="AF557" i="1"/>
  <c r="U557" i="1"/>
  <c r="Q557" i="1" s="1"/>
  <c r="AF556" i="1"/>
  <c r="AF555" i="1"/>
  <c r="AF553" i="1"/>
  <c r="AF552" i="1"/>
  <c r="AF551" i="1"/>
  <c r="AF550" i="1"/>
  <c r="U549" i="1"/>
  <c r="AF548" i="1"/>
  <c r="U548" i="1"/>
  <c r="Q548" i="1" s="1"/>
  <c r="U547" i="1"/>
  <c r="J546" i="1"/>
  <c r="U545" i="1"/>
  <c r="J545" i="1"/>
  <c r="AF544" i="1"/>
  <c r="U544" i="1"/>
  <c r="Q544" i="1" s="1"/>
  <c r="J544" i="1"/>
  <c r="AF543" i="1"/>
  <c r="U543" i="1"/>
  <c r="Q543" i="1" s="1"/>
  <c r="U542" i="1"/>
  <c r="Q542" i="1" s="1"/>
  <c r="W541" i="1"/>
  <c r="U541" i="1"/>
  <c r="Q541" i="1" s="1"/>
  <c r="W540" i="1"/>
  <c r="U540" i="1"/>
  <c r="Q540" i="1" s="1"/>
  <c r="U539" i="1"/>
  <c r="Q539" i="1" s="1"/>
  <c r="AF538" i="1"/>
  <c r="U538" i="1"/>
  <c r="Q538" i="1" s="1"/>
  <c r="AF537" i="1"/>
  <c r="U537" i="1"/>
  <c r="Q537" i="1" s="1"/>
  <c r="AF536" i="1"/>
  <c r="U536" i="1"/>
  <c r="Q536" i="1" s="1"/>
  <c r="U535" i="1"/>
  <c r="Q535" i="1" s="1"/>
  <c r="AF534" i="1"/>
  <c r="U534" i="1"/>
  <c r="Q534" i="1" s="1"/>
  <c r="U533" i="1"/>
  <c r="Q533" i="1" s="1"/>
  <c r="U532" i="1"/>
  <c r="Q532" i="1" s="1"/>
  <c r="U531" i="1"/>
  <c r="Q531" i="1" s="1"/>
  <c r="AF530" i="1"/>
  <c r="U530" i="1"/>
  <c r="Q530" i="1" s="1"/>
  <c r="AF529" i="1"/>
  <c r="U529" i="1"/>
  <c r="Q529" i="1" s="1"/>
  <c r="AF528" i="1"/>
  <c r="U528" i="1"/>
  <c r="Q528" i="1" s="1"/>
  <c r="U527" i="1"/>
  <c r="Q527" i="1" s="1"/>
  <c r="U526" i="1"/>
  <c r="Q526" i="1" s="1"/>
  <c r="U525" i="1"/>
  <c r="Q525" i="1" s="1"/>
  <c r="U524" i="1"/>
  <c r="Q524" i="1" s="1"/>
  <c r="AF523" i="1"/>
  <c r="U523" i="1"/>
  <c r="Q523" i="1" s="1"/>
  <c r="AF522" i="1"/>
  <c r="U522" i="1"/>
  <c r="Q522" i="1" s="1"/>
  <c r="AF520" i="1"/>
  <c r="Q520" i="1"/>
  <c r="AF519" i="1"/>
  <c r="Q519" i="1"/>
  <c r="AF518" i="1"/>
  <c r="U518" i="1"/>
  <c r="Q518" i="1"/>
  <c r="AF517" i="1"/>
  <c r="U517" i="1"/>
  <c r="Q517" i="1"/>
  <c r="AF516" i="1"/>
  <c r="U516" i="1"/>
  <c r="Q516" i="1"/>
  <c r="AF515" i="1"/>
  <c r="U515" i="1"/>
  <c r="Q515" i="1"/>
  <c r="AF514" i="1"/>
  <c r="U514" i="1"/>
  <c r="Q514" i="1"/>
  <c r="AF513" i="1"/>
  <c r="U513" i="1"/>
  <c r="Q513" i="1"/>
  <c r="AF512" i="1"/>
  <c r="U512" i="1"/>
  <c r="Q512" i="1"/>
  <c r="AF511" i="1"/>
  <c r="U511" i="1"/>
  <c r="Q511" i="1"/>
  <c r="AF510" i="1"/>
  <c r="U510" i="1"/>
  <c r="Q510" i="1"/>
  <c r="U303" i="1"/>
  <c r="R302" i="1"/>
  <c r="U302" i="1" s="1"/>
  <c r="Q302" i="1" s="1"/>
  <c r="U301" i="1"/>
  <c r="U300" i="1"/>
  <c r="U299" i="1"/>
  <c r="U298" i="1"/>
  <c r="U297" i="1"/>
  <c r="U296" i="1"/>
  <c r="U104" i="1"/>
  <c r="Q104" i="1" s="1"/>
  <c r="U103" i="1"/>
  <c r="Q103" i="1" s="1"/>
  <c r="U102" i="1"/>
  <c r="Q102" i="1" s="1"/>
  <c r="U101" i="1"/>
  <c r="Q101" i="1" s="1"/>
  <c r="U100" i="1"/>
  <c r="Q100" i="1" s="1"/>
  <c r="U99" i="1"/>
  <c r="Q99" i="1" s="1"/>
  <c r="U98" i="1"/>
  <c r="Q98" i="1" s="1"/>
  <c r="AF97" i="1"/>
  <c r="U97" i="1"/>
  <c r="Q97" i="1" s="1"/>
  <c r="U96" i="1"/>
  <c r="Q96" i="1" s="1"/>
  <c r="U95" i="1"/>
  <c r="Q95" i="1" s="1"/>
  <c r="U94" i="1"/>
  <c r="Q94" i="1" s="1"/>
  <c r="U93" i="1"/>
  <c r="Q93" i="1" s="1"/>
  <c r="J93" i="1"/>
  <c r="U92" i="1"/>
  <c r="Q92" i="1" s="1"/>
  <c r="U91" i="1"/>
  <c r="Q91" i="1" s="1"/>
  <c r="U90" i="1"/>
  <c r="Q90" i="1" s="1"/>
  <c r="U89" i="1"/>
  <c r="Q89" i="1" s="1"/>
  <c r="U88" i="1"/>
  <c r="Q88" i="1" s="1"/>
  <c r="U87" i="1"/>
  <c r="Q87" i="1" s="1"/>
  <c r="U86" i="1"/>
  <c r="Q86" i="1" s="1"/>
  <c r="U85" i="1"/>
  <c r="Q85" i="1" s="1"/>
  <c r="U84" i="1"/>
  <c r="Q84" i="1" s="1"/>
  <c r="U82" i="1"/>
  <c r="Q82" i="1" s="1"/>
  <c r="U81" i="1"/>
  <c r="Q81" i="1" s="1"/>
  <c r="U80" i="1"/>
  <c r="Q80" i="1" s="1"/>
  <c r="U79" i="1"/>
  <c r="Q79" i="1" s="1"/>
  <c r="U78" i="1"/>
  <c r="Q78" i="1" s="1"/>
  <c r="U77" i="1"/>
  <c r="Q77" i="1" s="1"/>
  <c r="U76" i="1"/>
  <c r="Q76" i="1" s="1"/>
  <c r="U75" i="1"/>
  <c r="Q75" i="1" s="1"/>
  <c r="U74" i="1"/>
  <c r="Q74" i="1" s="1"/>
  <c r="U73" i="1"/>
  <c r="Q73" i="1" s="1"/>
  <c r="U72" i="1"/>
  <c r="Q72" i="1" s="1"/>
  <c r="U71" i="1"/>
  <c r="Q71" i="1" s="1"/>
  <c r="U70" i="1"/>
  <c r="Q70" i="1" s="1"/>
  <c r="J70" i="1"/>
  <c r="U69" i="1"/>
  <c r="Q69" i="1" s="1"/>
  <c r="U68" i="1"/>
  <c r="Q68" i="1" s="1"/>
  <c r="U67" i="1"/>
  <c r="Q67" i="1" s="1"/>
  <c r="U66" i="1"/>
  <c r="Q66" i="1" s="1"/>
  <c r="U65" i="1"/>
  <c r="Q65" i="1" s="1"/>
  <c r="U64" i="1"/>
  <c r="Q64" i="1" s="1"/>
  <c r="U63" i="1"/>
  <c r="Q63" i="1" s="1"/>
  <c r="U62" i="1"/>
  <c r="Q62" i="1" s="1"/>
  <c r="U61" i="1"/>
  <c r="Q61" i="1" s="1"/>
  <c r="U60" i="1"/>
  <c r="Q60" i="1" s="1"/>
  <c r="J60" i="1"/>
  <c r="U59" i="1"/>
  <c r="Q59" i="1" s="1"/>
  <c r="U58" i="1"/>
  <c r="Q58" i="1" s="1"/>
  <c r="U57" i="1"/>
  <c r="Q57" i="1" s="1"/>
  <c r="U56" i="1"/>
  <c r="Q56" i="1" s="1"/>
  <c r="U55" i="1"/>
  <c r="Q55" i="1" s="1"/>
  <c r="U54" i="1"/>
  <c r="Q54" i="1" s="1"/>
  <c r="AF53" i="1"/>
  <c r="U53" i="1"/>
  <c r="Q53" i="1" s="1"/>
  <c r="AF52" i="1"/>
  <c r="U52" i="1"/>
  <c r="Q52" i="1" s="1"/>
  <c r="U51" i="1"/>
  <c r="Q51" i="1" s="1"/>
  <c r="U50" i="1"/>
  <c r="Q50" i="1" s="1"/>
  <c r="U49" i="1"/>
  <c r="Q49" i="1" s="1"/>
  <c r="AF48" i="1"/>
  <c r="U48" i="1"/>
  <c r="Q48" i="1" s="1"/>
  <c r="AF47" i="1"/>
  <c r="U47" i="1"/>
  <c r="Q47" i="1" s="1"/>
  <c r="U46" i="1"/>
  <c r="Q46" i="1" s="1"/>
  <c r="U45" i="1"/>
  <c r="Q45" i="1" s="1"/>
  <c r="J45" i="1"/>
  <c r="U44" i="1"/>
  <c r="Q44" i="1" s="1"/>
  <c r="U43" i="1"/>
  <c r="Q43" i="1" s="1"/>
  <c r="U42" i="1"/>
  <c r="Q42" i="1" s="1"/>
  <c r="AF41" i="1"/>
  <c r="U41" i="1"/>
  <c r="Q41" i="1" s="1"/>
  <c r="U40" i="1"/>
  <c r="Q40" i="1" s="1"/>
  <c r="U285" i="1" l="1"/>
  <c r="U283" i="1"/>
  <c r="U282" i="1"/>
  <c r="R39" i="1"/>
  <c r="U39" i="1" s="1"/>
  <c r="R38" i="1"/>
  <c r="U38" i="1" s="1"/>
  <c r="R37" i="1"/>
  <c r="U37" i="1" s="1"/>
  <c r="U36" i="1"/>
  <c r="R35" i="1"/>
  <c r="U35" i="1" s="1"/>
  <c r="R34" i="1"/>
  <c r="U34" i="1" s="1"/>
  <c r="R33" i="1"/>
  <c r="U33" i="1" s="1"/>
  <c r="U32" i="1"/>
  <c r="U31" i="1"/>
  <c r="U30" i="1"/>
  <c r="U29" i="1"/>
  <c r="U28" i="1"/>
  <c r="U27" i="1"/>
  <c r="U26" i="1"/>
  <c r="U25" i="1"/>
  <c r="U24" i="1"/>
  <c r="U23" i="1"/>
  <c r="R22" i="1"/>
  <c r="U22" i="1" s="1"/>
  <c r="U21" i="1"/>
  <c r="R20" i="1"/>
  <c r="U20" i="1" s="1"/>
  <c r="U19" i="1"/>
  <c r="U18" i="1"/>
  <c r="U17" i="1"/>
  <c r="U16" i="1"/>
  <c r="R15" i="1"/>
  <c r="U15" i="1" s="1"/>
  <c r="U14" i="1"/>
  <c r="U13" i="1"/>
  <c r="U12" i="1"/>
  <c r="U11" i="1"/>
  <c r="U734" i="1" l="1"/>
  <c r="U777" i="1" l="1"/>
  <c r="U776" i="1"/>
  <c r="U775" i="1"/>
  <c r="U774" i="1"/>
  <c r="U773" i="1"/>
  <c r="U772" i="1"/>
  <c r="U771" i="1"/>
  <c r="U770" i="1"/>
  <c r="U769" i="1"/>
  <c r="AL785" i="1"/>
  <c r="AI785" i="1"/>
  <c r="U785" i="1"/>
  <c r="AO784" i="1"/>
  <c r="AL784" i="1"/>
  <c r="AI784" i="1"/>
  <c r="U784" i="1"/>
  <c r="AD740" i="1"/>
  <c r="U740" i="1"/>
  <c r="AD739" i="1"/>
  <c r="U739" i="1"/>
  <c r="AD738" i="1"/>
  <c r="U738" i="1"/>
  <c r="AD737" i="1"/>
  <c r="U737" i="1"/>
  <c r="AD736" i="1"/>
  <c r="U736" i="1"/>
  <c r="Q634" i="1"/>
  <c r="AF785" i="1" l="1"/>
  <c r="AF784" i="1"/>
  <c r="Q493" i="1"/>
  <c r="U493" i="1" s="1"/>
  <c r="R491" i="1"/>
  <c r="U491" i="1" s="1"/>
  <c r="U471" i="1"/>
  <c r="R465" i="1"/>
  <c r="U465" i="1" s="1"/>
  <c r="R463" i="1"/>
  <c r="R461" i="1"/>
  <c r="U461" i="1" s="1"/>
  <c r="R459" i="1"/>
  <c r="U459" i="1" s="1"/>
  <c r="R458" i="1"/>
  <c r="U458" i="1" s="1"/>
  <c r="U457" i="1"/>
  <c r="R454" i="1"/>
  <c r="U454" i="1" s="1"/>
  <c r="R453" i="1"/>
  <c r="U453" i="1" s="1"/>
  <c r="R452" i="1"/>
  <c r="U452" i="1" s="1"/>
  <c r="J451" i="1"/>
  <c r="R451" i="1" s="1"/>
  <c r="U451" i="1" s="1"/>
  <c r="R450" i="1"/>
  <c r="U450" i="1" s="1"/>
  <c r="AD390" i="1" l="1"/>
  <c r="U390" i="1"/>
  <c r="Q390" i="1"/>
  <c r="U126" i="1" l="1"/>
  <c r="U125" i="1"/>
  <c r="U124" i="1"/>
  <c r="U123" i="1"/>
  <c r="U122" i="1"/>
  <c r="U121" i="1"/>
  <c r="U120" i="1"/>
  <c r="U119" i="1"/>
  <c r="U118" i="1"/>
  <c r="U117" i="1"/>
  <c r="U116" i="1"/>
  <c r="U115" i="1"/>
  <c r="U114" i="1"/>
  <c r="U111" i="1"/>
  <c r="U110" i="1"/>
  <c r="U108" i="1"/>
  <c r="U105" i="1"/>
  <c r="AD687" i="1" l="1"/>
  <c r="U687" i="1"/>
  <c r="Q687" i="1" s="1"/>
  <c r="AD686" i="1"/>
  <c r="U686" i="1"/>
  <c r="Q686" i="1" s="1"/>
  <c r="AD685" i="1"/>
  <c r="U685" i="1"/>
  <c r="Q685" i="1" s="1"/>
  <c r="AD684" i="1"/>
  <c r="U684" i="1"/>
  <c r="Q684" i="1" s="1"/>
  <c r="AD683" i="1"/>
  <c r="U683" i="1"/>
  <c r="Q683" i="1" s="1"/>
  <c r="AD682" i="1"/>
  <c r="U682" i="1"/>
  <c r="Q682" i="1" s="1"/>
  <c r="AD681" i="1"/>
  <c r="U681" i="1"/>
  <c r="Q681" i="1" s="1"/>
  <c r="AD680" i="1"/>
  <c r="U680" i="1"/>
  <c r="Q680" i="1" s="1"/>
  <c r="AD679" i="1"/>
  <c r="U679" i="1"/>
  <c r="Q679" i="1" s="1"/>
  <c r="AD678" i="1"/>
  <c r="U678" i="1"/>
  <c r="Q678" i="1" s="1"/>
  <c r="AD677" i="1"/>
  <c r="U677" i="1"/>
  <c r="Q677" i="1" s="1"/>
  <c r="AD676" i="1"/>
  <c r="U676" i="1"/>
  <c r="Q676" i="1" s="1"/>
  <c r="AD675" i="1"/>
  <c r="U675" i="1"/>
  <c r="Q675" i="1" s="1"/>
  <c r="AD674" i="1"/>
  <c r="U674" i="1"/>
  <c r="Q674" i="1" s="1"/>
  <c r="AD673" i="1"/>
  <c r="U673" i="1"/>
  <c r="Q673" i="1" s="1"/>
  <c r="AD672" i="1"/>
  <c r="U672" i="1"/>
  <c r="Q672" i="1" s="1"/>
  <c r="AD671" i="1"/>
  <c r="U671" i="1"/>
  <c r="Q671" i="1" s="1"/>
  <c r="AD670" i="1"/>
  <c r="U670" i="1"/>
  <c r="Q670" i="1" s="1"/>
  <c r="AD669" i="1"/>
  <c r="U669" i="1"/>
  <c r="Q669" i="1" s="1"/>
  <c r="AD668" i="1"/>
  <c r="U668" i="1"/>
  <c r="Q668" i="1" s="1"/>
  <c r="AD667" i="1"/>
  <c r="U667" i="1"/>
  <c r="Q667" i="1" s="1"/>
  <c r="AD666" i="1"/>
  <c r="U666" i="1"/>
  <c r="Q666" i="1" s="1"/>
  <c r="AD665" i="1"/>
  <c r="U665" i="1"/>
  <c r="Q665" i="1" s="1"/>
  <c r="AD664" i="1"/>
  <c r="U664" i="1"/>
  <c r="Q664" i="1" s="1"/>
  <c r="AD663" i="1"/>
  <c r="U663" i="1"/>
  <c r="Q663" i="1" s="1"/>
  <c r="AD662" i="1"/>
  <c r="U662" i="1"/>
  <c r="Q662" i="1" s="1"/>
  <c r="AD661" i="1"/>
  <c r="U661" i="1"/>
  <c r="Q661" i="1" s="1"/>
  <c r="AD660" i="1"/>
  <c r="U660" i="1"/>
  <c r="Q660" i="1" s="1"/>
  <c r="AD659" i="1"/>
  <c r="U659" i="1"/>
  <c r="Q659" i="1" s="1"/>
  <c r="AD658" i="1"/>
  <c r="U658" i="1"/>
  <c r="Q658" i="1" s="1"/>
  <c r="AD657" i="1"/>
  <c r="U657" i="1"/>
  <c r="Q657" i="1" s="1"/>
  <c r="AD656" i="1"/>
  <c r="U656" i="1"/>
  <c r="Q656" i="1" s="1"/>
  <c r="Q496" i="1"/>
  <c r="U277" i="1" l="1"/>
  <c r="Q277" i="1" s="1"/>
  <c r="U276" i="1"/>
  <c r="Q276" i="1" s="1"/>
  <c r="U275" i="1"/>
  <c r="Q275" i="1" s="1"/>
  <c r="U274" i="1"/>
  <c r="Q274" i="1" s="1"/>
  <c r="U273" i="1"/>
  <c r="Q273" i="1" s="1"/>
  <c r="U272" i="1"/>
  <c r="Q272" i="1" s="1"/>
  <c r="U271" i="1"/>
  <c r="Q271" i="1" s="1"/>
  <c r="U270" i="1"/>
  <c r="Q270" i="1" s="1"/>
  <c r="U269" i="1"/>
  <c r="Q269" i="1" s="1"/>
  <c r="U268" i="1"/>
  <c r="Q268" i="1" s="1"/>
  <c r="U267" i="1"/>
  <c r="Q267" i="1" s="1"/>
  <c r="U266" i="1"/>
  <c r="Q266" i="1" s="1"/>
  <c r="U265" i="1"/>
  <c r="Q265" i="1" s="1"/>
  <c r="U264" i="1"/>
  <c r="Q264" i="1" s="1"/>
  <c r="U263" i="1"/>
  <c r="Q263" i="1" s="1"/>
  <c r="U262" i="1"/>
  <c r="Q262" i="1" s="1"/>
  <c r="U261" i="1"/>
  <c r="Q261" i="1" s="1"/>
  <c r="U260" i="1"/>
  <c r="Q260" i="1" s="1"/>
  <c r="U259" i="1"/>
  <c r="Q259" i="1" s="1"/>
  <c r="U258" i="1"/>
  <c r="Q258" i="1" s="1"/>
  <c r="U257" i="1"/>
  <c r="Q257" i="1" s="1"/>
  <c r="U256" i="1"/>
  <c r="Q256" i="1" s="1"/>
  <c r="U255" i="1"/>
  <c r="Q255" i="1" s="1"/>
  <c r="U254" i="1"/>
  <c r="Q254" i="1" s="1"/>
  <c r="U253" i="1"/>
  <c r="Q253" i="1" s="1"/>
  <c r="U252" i="1"/>
  <c r="Q252" i="1" s="1"/>
  <c r="U251" i="1"/>
  <c r="Q251" i="1" s="1"/>
  <c r="U250" i="1"/>
  <c r="Q250" i="1" s="1"/>
  <c r="U249" i="1"/>
  <c r="Q249" i="1" s="1"/>
  <c r="U248" i="1"/>
  <c r="Q248" i="1" s="1"/>
  <c r="U247" i="1"/>
  <c r="Q247" i="1" s="1"/>
  <c r="U246" i="1"/>
  <c r="Q2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Ksenija Gašperšič</author>
    <author>Rok Gorenčič</author>
    <author>David Obrstar</author>
    <author>Kolenko, Aleš</author>
    <author>Darja Veselič</author>
  </authors>
  <commentList>
    <comment ref="P90" authorId="0" shapeId="0" xr:uid="{00000000-0006-0000-0000-000001000000}">
      <text>
        <r>
          <rPr>
            <b/>
            <sz val="9"/>
            <color indexed="81"/>
            <rFont val="Tahoma"/>
            <family val="2"/>
          </rPr>
          <t>Ksenija Gašperšič:</t>
        </r>
        <r>
          <rPr>
            <sz val="9"/>
            <color indexed="81"/>
            <rFont val="Tahoma"/>
            <family val="2"/>
          </rPr>
          <t xml:space="preserve">
dodano za junij 2020, 
aktivirano 1.3.20
</t>
        </r>
      </text>
    </comment>
    <comment ref="R230" authorId="1" shapeId="0" xr:uid="{00000000-0006-0000-0000-000002000000}">
      <text>
        <r>
          <rPr>
            <b/>
            <sz val="9"/>
            <color indexed="81"/>
            <rFont val="Tahoma"/>
            <family val="2"/>
            <charset val="238"/>
          </rPr>
          <t>Rok Gorenčič:</t>
        </r>
        <r>
          <rPr>
            <sz val="9"/>
            <color indexed="81"/>
            <rFont val="Tahoma"/>
            <family val="2"/>
            <charset val="238"/>
          </rPr>
          <t xml:space="preserve">
</t>
        </r>
      </text>
    </comment>
    <comment ref="J232" authorId="2" shapeId="0" xr:uid="{00000000-0006-0000-0000-000004000000}">
      <text>
        <r>
          <rPr>
            <b/>
            <sz val="9"/>
            <color indexed="81"/>
            <rFont val="Tahoma"/>
            <family val="2"/>
            <charset val="238"/>
          </rPr>
          <t>David Obrstar:</t>
        </r>
        <r>
          <rPr>
            <sz val="9"/>
            <color indexed="81"/>
            <rFont val="Tahoma"/>
            <family val="2"/>
            <charset val="238"/>
          </rPr>
          <t xml:space="preserve">
</t>
        </r>
      </text>
    </comment>
    <comment ref="Q594" authorId="3" shapeId="0" xr:uid="{21F148BF-56D6-4CE7-B107-54A0523848AE}">
      <text>
        <r>
          <rPr>
            <b/>
            <sz val="8"/>
            <color indexed="81"/>
            <rFont val="Tahoma"/>
            <family val="2"/>
            <charset val="238"/>
          </rPr>
          <t>Kolenko, Aleš:</t>
        </r>
        <r>
          <rPr>
            <sz val="8"/>
            <color indexed="81"/>
            <rFont val="Tahoma"/>
            <family val="2"/>
            <charset val="238"/>
          </rPr>
          <t xml:space="preserve">
Glede na to, da je vsa oprema kupljena iz javnih sredstev in da se del kupljen iz EATRIS.TRI.SI naj ne bi uporabljal za tržne namene, je v ceno vračunan le strošek materiala, vzdrževanja in dela. Amortizacija ni del cene storitve. </t>
        </r>
      </text>
    </comment>
    <comment ref="G636" authorId="4" shapeId="0" xr:uid="{00000000-0006-0000-0000-000005000000}">
      <text>
        <r>
          <rPr>
            <b/>
            <sz val="9"/>
            <color indexed="81"/>
            <rFont val="Tahoma"/>
            <family val="2"/>
            <charset val="238"/>
          </rPr>
          <t>Darja Veselič:</t>
        </r>
        <r>
          <rPr>
            <sz val="9"/>
            <color indexed="81"/>
            <rFont val="Tahoma"/>
            <family val="2"/>
            <charset val="238"/>
          </rPr>
          <t xml:space="preserve">
</t>
        </r>
      </text>
    </comment>
  </commentList>
</comments>
</file>

<file path=xl/sharedStrings.xml><?xml version="1.0" encoding="utf-8"?>
<sst xmlns="http://schemas.openxmlformats.org/spreadsheetml/2006/main" count="17976" uniqueCount="9106">
  <si>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</si>
  <si>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</si>
  <si>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</si>
  <si>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</si>
  <si>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</si>
  <si>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</si>
  <si>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</si>
  <si>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</si>
  <si>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</si>
  <si>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</si>
  <si>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</si>
  <si>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</si>
  <si>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</si>
  <si>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</si>
  <si>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</si>
  <si>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</si>
  <si>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</si>
  <si>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</si>
  <si>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</si>
  <si>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</si>
  <si>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</si>
  <si>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</si>
  <si>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</si>
  <si>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</si>
  <si>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</si>
  <si>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</si>
  <si>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</si>
  <si>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</si>
  <si>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</si>
  <si>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</si>
  <si>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</si>
  <si>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</si>
  <si>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</si>
  <si>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</si>
  <si>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</si>
  <si>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</si>
  <si>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</si>
  <si>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</si>
  <si>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</si>
  <si>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</si>
  <si>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</si>
  <si>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</si>
  <si>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</si>
  <si>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</si>
  <si>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</si>
  <si>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</si>
  <si>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</si>
  <si>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</si>
  <si>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</si>
  <si>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</si>
  <si>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</si>
  <si>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</si>
  <si>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</si>
  <si>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</si>
  <si>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</si>
  <si>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</si>
  <si>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</si>
  <si>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</si>
  <si>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</si>
  <si>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</si>
  <si>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</si>
  <si>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</si>
  <si>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</si>
  <si>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</si>
  <si>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</si>
  <si>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</si>
  <si>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</si>
  <si>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</si>
  <si>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</si>
  <si>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</si>
  <si>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</si>
  <si>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</si>
  <si>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</si>
  <si>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</si>
  <si>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</si>
  <si>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</si>
  <si>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</si>
  <si>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</si>
  <si>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</si>
  <si>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</si>
  <si>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</si>
  <si>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</si>
  <si>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</si>
  <si>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</si>
  <si>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</si>
  <si>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</si>
  <si>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</si>
  <si>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</si>
  <si>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</si>
  <si>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</si>
  <si>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</si>
  <si>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</si>
  <si>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</si>
  <si>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</si>
  <si>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</si>
  <si>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</si>
  <si>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</si>
  <si>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</si>
  <si>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</si>
  <si>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</si>
  <si>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</si>
  <si>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</si>
  <si>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</si>
  <si>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</si>
  <si>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</si>
  <si>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</si>
  <si>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</si>
  <si>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</si>
  <si>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</si>
  <si>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</si>
  <si>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</si>
  <si>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</si>
  <si>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</si>
  <si>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</si>
  <si>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</si>
  <si>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</si>
  <si>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</si>
  <si>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</si>
  <si>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</si>
  <si>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</si>
  <si>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</si>
  <si>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</si>
  <si>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</si>
  <si>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</si>
  <si>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</si>
  <si>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</si>
  <si>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</si>
  <si>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</si>
  <si>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</si>
  <si>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</si>
  <si>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</si>
  <si>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</si>
  <si>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</si>
  <si>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</si>
  <si>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</si>
  <si>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</si>
  <si>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</si>
  <si>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</si>
  <si>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</si>
  <si>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</si>
  <si>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</si>
  <si>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</si>
  <si>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</si>
  <si>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</si>
  <si>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</si>
  <si>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</si>
  <si>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</si>
  <si>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</si>
  <si>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</si>
  <si>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</si>
  <si>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</si>
  <si>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</si>
  <si>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</si>
  <si>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</si>
  <si>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</si>
  <si>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</si>
  <si>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</si>
  <si>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</si>
  <si>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</si>
  <si>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</si>
  <si>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</si>
  <si>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</si>
  <si>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</si>
  <si>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</si>
  <si>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</si>
  <si>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</si>
  <si>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</si>
  <si>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</si>
  <si>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</si>
  <si>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</si>
  <si>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</si>
  <si>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</si>
  <si>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</si>
  <si>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</si>
  <si>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</si>
  <si>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</si>
  <si>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</si>
  <si>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</si>
  <si>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</si>
  <si>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</si>
  <si>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</si>
  <si>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</si>
  <si>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</si>
  <si>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</si>
  <si>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</si>
  <si>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</si>
  <si>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</si>
  <si>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</si>
  <si>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</si>
  <si>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</si>
  <si>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</si>
  <si>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</si>
  <si>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</si>
  <si>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</si>
  <si>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</si>
  <si>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</si>
  <si>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</si>
  <si>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</si>
  <si>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</si>
  <si>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</si>
  <si>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</si>
  <si>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</si>
  <si>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</si>
  <si>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</si>
  <si>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</si>
  <si>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</si>
  <si>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</si>
  <si>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</si>
  <si>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</si>
  <si>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</si>
  <si>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</si>
  <si>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</si>
  <si>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</si>
  <si>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</si>
  <si>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</si>
  <si>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</si>
  <si>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</si>
  <si>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</si>
  <si>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</si>
  <si>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</si>
  <si>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</si>
  <si>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</si>
  <si>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</si>
  <si>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</si>
  <si>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</si>
  <si>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</si>
  <si>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</si>
  <si>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</si>
  <si>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</si>
  <si>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</si>
  <si>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</si>
  <si>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</si>
  <si>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</si>
  <si>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</si>
  <si>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</si>
  <si>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</si>
  <si>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</si>
  <si>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</si>
  <si>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</si>
  <si>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</si>
  <si>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</si>
  <si>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</si>
  <si>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</si>
  <si>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</si>
  <si>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</si>
  <si>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</si>
  <si>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</si>
  <si>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</si>
  <si>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</si>
  <si>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</si>
  <si>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</si>
  <si>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</si>
  <si>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</si>
  <si>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</si>
  <si>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</si>
  <si>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</si>
  <si>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</si>
  <si>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</si>
  <si>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</si>
  <si>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</si>
  <si>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</si>
  <si>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</si>
  <si>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</si>
  <si>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</si>
  <si>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</si>
  <si>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</si>
  <si>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</si>
  <si>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</si>
  <si>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</si>
  <si>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</si>
  <si>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</si>
  <si>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</si>
  <si>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</si>
  <si>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</si>
  <si>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</si>
  <si>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</si>
  <si>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</si>
  <si>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</si>
  <si>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</si>
  <si>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</si>
  <si>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</si>
  <si>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</si>
  <si>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</si>
  <si>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</si>
  <si>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</si>
  <si>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</si>
  <si>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</si>
  <si>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</si>
  <si>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</si>
  <si>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</si>
  <si>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</si>
  <si>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</si>
  <si>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</si>
  <si>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</si>
  <si>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</si>
  <si>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</si>
  <si>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</si>
  <si>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</si>
  <si>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</si>
  <si>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</si>
  <si>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</si>
  <si>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</si>
  <si>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</si>
  <si>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</si>
  <si>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</si>
  <si>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</si>
  <si>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</si>
  <si>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</si>
  <si>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</si>
  <si>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</si>
  <si>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</si>
  <si>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</si>
  <si>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</si>
  <si>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</si>
  <si>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</si>
  <si>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</si>
  <si>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</si>
  <si>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</si>
  <si>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</si>
  <si>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</si>
  <si>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</si>
  <si>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</si>
  <si>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</si>
  <si>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</si>
  <si>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</si>
  <si>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</si>
  <si>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</si>
  <si>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</si>
  <si>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</si>
  <si>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</si>
  <si>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</si>
  <si>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</si>
  <si>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</si>
  <si>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</si>
  <si>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</si>
  <si>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</si>
  <si>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</si>
  <si>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</si>
  <si>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</si>
  <si>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</si>
  <si>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</si>
  <si>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</si>
  <si>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</si>
  <si>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</si>
  <si>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</si>
  <si>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</si>
  <si>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</si>
  <si>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</si>
  <si>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</si>
  <si>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</si>
  <si>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</si>
  <si>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</si>
  <si>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</si>
  <si>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</si>
  <si>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</si>
  <si>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</si>
  <si>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</si>
  <si>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</si>
  <si>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</si>
  <si>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</si>
  <si>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</si>
  <si>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</si>
  <si>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</si>
  <si>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</si>
  <si>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</si>
  <si>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</si>
  <si>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</si>
  <si>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</si>
  <si>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</si>
  <si>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</si>
  <si>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</si>
  <si>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</si>
  <si>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</si>
  <si>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</si>
  <si>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</si>
  <si>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</si>
  <si>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</si>
  <si>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</si>
  <si>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</si>
  <si>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</si>
  <si>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</si>
  <si>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</si>
  <si>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</si>
  <si>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</si>
  <si>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</si>
  <si>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</si>
  <si>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</si>
  <si>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</si>
  <si>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</si>
  <si>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</si>
  <si>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</si>
  <si>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</si>
  <si>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</si>
  <si>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</si>
  <si>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</si>
  <si>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</si>
  <si>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</si>
  <si>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</si>
  <si>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</si>
  <si>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</si>
  <si>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</si>
  <si>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</si>
  <si>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</si>
  <si>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</si>
  <si>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</si>
  <si>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</si>
  <si>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</si>
  <si>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</si>
  <si>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</si>
  <si>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</si>
  <si>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</si>
  <si>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</si>
  <si>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</si>
  <si>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</si>
  <si>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</si>
  <si>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</si>
  <si>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</si>
  <si>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</si>
  <si>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</si>
  <si>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</si>
  <si>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</si>
  <si>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</si>
  <si>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</si>
  <si>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</si>
  <si>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</si>
  <si>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</si>
  <si>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</si>
  <si>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</si>
  <si>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</si>
  <si>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</si>
  <si>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</si>
  <si>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</si>
  <si>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</si>
  <si>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</si>
  <si>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</si>
  <si>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</si>
  <si>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</si>
  <si>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</si>
  <si>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</si>
  <si>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</si>
  <si>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</si>
  <si>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</si>
  <si>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</si>
  <si>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</si>
  <si>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</si>
  <si>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</si>
  <si>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</si>
  <si>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</si>
  <si>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</si>
  <si>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</si>
  <si>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</si>
  <si>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</si>
  <si>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</si>
  <si>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</si>
  <si>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</si>
  <si>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</si>
  <si>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</si>
  <si>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</si>
  <si>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</si>
  <si>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</si>
  <si>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</si>
  <si>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</si>
  <si>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</si>
  <si>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</si>
  <si>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</si>
  <si>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</si>
  <si>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</si>
  <si>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</si>
  <si>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</si>
  <si>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</si>
  <si>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</si>
  <si>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</si>
  <si>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</si>
  <si>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</si>
  <si>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</si>
  <si>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</si>
  <si>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</si>
  <si>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</si>
  <si>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</si>
  <si>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</si>
  <si>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</si>
  <si>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</si>
  <si>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</si>
  <si>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</si>
  <si>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</si>
  <si>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</si>
  <si>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</si>
  <si>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</si>
  <si>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</si>
  <si>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</si>
  <si>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</si>
  <si>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</si>
  <si>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</si>
  <si>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</si>
  <si>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</si>
  <si>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</si>
  <si>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</si>
  <si>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</si>
  <si>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</si>
  <si>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</si>
  <si>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</si>
  <si>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</si>
  <si>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</si>
  <si>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</si>
  <si>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</si>
  <si>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</si>
  <si>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</si>
  <si>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</si>
  <si>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</si>
  <si>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</si>
  <si>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</si>
  <si>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</si>
  <si>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</si>
  <si>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</si>
  <si>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</si>
  <si>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</si>
  <si>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</si>
  <si>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</si>
  <si>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</si>
  <si>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</si>
  <si>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</si>
  <si>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</si>
  <si>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</si>
  <si>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</si>
  <si>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</si>
  <si>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</si>
  <si>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</si>
  <si>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</si>
  <si>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</si>
  <si>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</si>
  <si>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</si>
  <si>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</si>
  <si>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</si>
  <si>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</si>
  <si>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</si>
  <si>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</si>
  <si>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</si>
  <si>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</si>
  <si>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</si>
  <si>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</si>
  <si>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</si>
  <si>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</si>
  <si>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</si>
  <si>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</si>
  <si>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</si>
  <si>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</si>
  <si>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</si>
  <si>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</si>
  <si>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</si>
  <si>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</si>
  <si>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</si>
  <si>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</si>
  <si>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</si>
  <si>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</si>
  <si>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</si>
  <si>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</si>
  <si>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</si>
  <si>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</si>
  <si>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</si>
  <si>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</si>
  <si>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</si>
  <si>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</si>
  <si>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</si>
  <si>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</si>
  <si>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</si>
  <si>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</si>
  <si>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</si>
  <si>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</si>
  <si>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</si>
  <si>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</si>
  <si>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</si>
  <si>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</si>
  <si>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</si>
  <si>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</si>
  <si>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</si>
  <si>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</si>
  <si>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</si>
  <si>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</si>
  <si>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</si>
  <si>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</si>
  <si>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</si>
  <si>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</si>
  <si>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</si>
  <si>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</si>
  <si>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</si>
  <si>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</si>
  <si>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</si>
  <si>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</si>
  <si>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</si>
  <si>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</si>
  <si>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</si>
  <si>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</si>
  <si>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</si>
  <si>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</si>
  <si>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</si>
  <si>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</si>
  <si>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</si>
  <si>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</si>
  <si>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</si>
  <si>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</si>
  <si>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</si>
  <si>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</si>
  <si>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</si>
  <si>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</si>
  <si>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</si>
  <si>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</si>
  <si>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</si>
  <si>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</si>
  <si>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</si>
  <si>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</si>
  <si>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</si>
  <si>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</si>
  <si>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</si>
  <si>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</si>
  <si>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</si>
  <si>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</si>
  <si>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2"/>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</si>
  <si>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</si>
  <si>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2"/>
      </rPr>
      <t>, npr. "Dostop do opreme".</t>
    </r>
  </si>
  <si>
    <t>EVIDENCA RAZISKOVALNE OPREME S PODATKI O MESEČNI UPORABI</t>
  </si>
  <si>
    <r>
      <rPr>
        <sz val="11"/>
        <rFont val="Calibri"/>
        <family val="2"/>
        <charset val="238"/>
      </rPr>
      <t>Slikanje-Imaging</t>
    </r>
    <r>
      <rPr>
        <sz val="11"/>
        <rFont val="Calibri"/>
        <family val="2"/>
        <charset val="238"/>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</si>
  <si>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</si>
  <si>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</si>
  <si>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</si>
  <si>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</si>
  <si>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</si>
  <si>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</si>
  <si>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</si>
  <si>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</si>
  <si>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</si>
  <si>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</si>
  <si>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</si>
  <si>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</si>
  <si>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</si>
  <si>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</si>
  <si>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</si>
  <si>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</si>
  <si>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</si>
  <si>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</si>
  <si>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</si>
  <si>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</si>
  <si>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</si>
  <si>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</si>
  <si>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</si>
  <si>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</si>
  <si>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</si>
  <si>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Številka RO</t>
  </si>
  <si>
    <t>Naziv RO</t>
  </si>
  <si>
    <r>
      <t xml:space="preserve">Ceno uporabe in lastno ceno (stolpca 17 in 21) navedete </t>
    </r>
    <r>
      <rPr>
        <b/>
        <sz val="10"/>
        <rFont val="Arial"/>
        <family val="2"/>
        <charset val="238"/>
      </rPr>
      <t>za izučenega uporabnika.</t>
    </r>
  </si>
  <si>
    <r>
      <t>Obrazec je opredeljen s Pravili</t>
    </r>
    <r>
      <rPr>
        <b/>
        <sz val="10"/>
        <rFont val="Arial"/>
        <family val="2"/>
        <charset val="238"/>
      </rPr>
      <t xml:space="preserve"> </t>
    </r>
    <r>
      <rPr>
        <sz val="10"/>
        <rFont val="Arial"/>
        <family val="2"/>
      </rPr>
      <t>za oblikovanje cen za uporabo raziskovalne opreme, obveščanje in poročanje o uporabi raziskovalne opreme, št. 007-3/2019-1 z dne 23. 1. 2019.</t>
    </r>
  </si>
  <si>
    <t xml:space="preserve">Kemijski inštitut </t>
  </si>
  <si>
    <t>P2-0393</t>
  </si>
  <si>
    <t>Bele Marjan</t>
  </si>
  <si>
    <t>Mikroskop na atomsko silo / vrstični tunelski mikroskop z elektrokemijsko celico</t>
  </si>
  <si>
    <t>MultiMode V Scanning Probe Microscope (Veeco Instruments Inc.)</t>
  </si>
  <si>
    <t>Paket 13</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</si>
  <si>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</si>
  <si>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</si>
  <si>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</si>
  <si>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</si>
  <si>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P4-0176</t>
  </si>
  <si>
    <t>Benčina Mojca</t>
  </si>
  <si>
    <t>Večnamenski kinetični optični čitalec mikrotiterskih plošč</t>
  </si>
  <si>
    <t>Plater reader</t>
  </si>
  <si>
    <t>Paket 12</t>
  </si>
  <si>
    <t>dostop ni omejen za raziskovalce s ARRS financiranjem</t>
  </si>
  <si>
    <t>acces is not limited for researchers with ARRS projects</t>
  </si>
  <si>
    <t>Detekcija sprememb luminiscence, fluorescence ali absorbance večjega števila vzorcev .</t>
  </si>
  <si>
    <t>Detection of changes in luminiscence, fluorescence or absorbance of a larger number of samples.</t>
  </si>
  <si>
    <t xml:space="preserve">Mikroskop za prostorsko in časovno upodabljanje sprememb v živih celicah </t>
  </si>
  <si>
    <t xml:space="preserve">Microscope for spatial and temporal imaging of life cells </t>
  </si>
  <si>
    <t>Časovno dostop ni omejen, če oprema ni zasedena. Zunanji uporabniki plačajo ceno ure z ali brez tehnične pomoči. Vrednost je izračunana iz vrednosti opreme, tekočih stroškov in stroškov servisiranja ter ure tehnične pomoči.</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</si>
  <si>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</si>
  <si>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</si>
  <si>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</si>
  <si>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Sistem za gojenje živali za delo s patogeni drugega varnostnega razreda: Modul opreme za anestezijo, Lumi-Box, 1.sklop</t>
  </si>
  <si>
    <t xml:space="preserve">The laboratory for exerimental animals for work with pathogens second security class: anesthesia, Lumi-Box, 1. part
 </t>
  </si>
  <si>
    <t>Paket 14</t>
  </si>
  <si>
    <t>Uporaba opreme je omejena in je možna samo po dogovoru.</t>
  </si>
  <si>
    <t>Use of equipment is limited and is only possible by appointment.</t>
  </si>
  <si>
    <t>Gojenje eksperimentalnih živali.</t>
  </si>
  <si>
    <t xml:space="preserve">Hausing of experimental animals.
Growing experimental animals.
</t>
  </si>
  <si>
    <t>P1-0391</t>
  </si>
  <si>
    <t>Caserman Simon</t>
  </si>
  <si>
    <t>Kriobanka elementi in postavitev</t>
  </si>
  <si>
    <t>Cryobank</t>
  </si>
  <si>
    <t>Zaradi nevarnosti okužb hranjenih kultur, opreme ni možno uporabljati za zunanje interesente.</t>
  </si>
  <si>
    <t>Due to the risk of infection of stored cell cultures, equipment can not be used for any external clients.</t>
  </si>
  <si>
    <t xml:space="preserve">Oprema je namenjena za shranjevanje celičnih kultur, ki se uporabljajo na oddelku L-11. </t>
  </si>
  <si>
    <t>The equipment is used for storage of cell cultures, which are used in Labooratory L-11.</t>
  </si>
  <si>
    <t>P1-0392</t>
  </si>
  <si>
    <t>Aparatura za merjenje molekulskih interakcij, Biacore X100</t>
  </si>
  <si>
    <t>Measurement of molecular interactions, Biacore X100</t>
  </si>
  <si>
    <t>Paket 16</t>
  </si>
  <si>
    <t>Raziskovalci, ki želijo opremo uporabljati, lahko rezervirajo aparaturo preko aplikacije na spletni strani in jo nato uporabljajo po začetnem uvajanju samostojno.</t>
  </si>
  <si>
    <t>Researchers who want to use the equipment can reserve the appliance through the application on the web site and then use it after the initial introduction independently.</t>
  </si>
  <si>
    <t>Oprema je namenjena študiji molekulskih interakcij.  Opremo uporabljajo raziskovalci z D11 in drugih odsekov na KI, kot tudi zunanji uporabniki po predhodnem dogovoru.</t>
  </si>
  <si>
    <t>The eequipment is being used by the researchers from D11 and other deparments from NIC and other researchers from different institutes or University.</t>
  </si>
  <si>
    <t>P2-0148</t>
  </si>
  <si>
    <t>02556</t>
  </si>
  <si>
    <t>Supermikroskop HR TEM (Jeol)</t>
  </si>
  <si>
    <t xml:space="preserve">ARSTEM - Atomic resolution Cs corrected scanning transmission electron microscope </t>
  </si>
  <si>
    <t>Dostop je projekten. Na eni do dveh straneh potencialni uporabnik opiše problem, ki ga želi rešiti z napravo. Če je metoda ustrezna, se z odgovorno osebo dogovori za začetek in obseg dela. Možno je tudi izobraževanje operaterjev s predznanjem.</t>
  </si>
  <si>
    <t>Project type. Customer describes the problem on one to two pages and in the case that the equipment is suitable the customer and responsible person define the date of the start and the extent of the work.</t>
  </si>
  <si>
    <t>Preiskovanje mikrostrukture na atomskem nivoju. Določanje kristalne strukture, kemijske sestave, načina vezave in oksidacijskih stanj. Določanje morfologije in velikosti nanodelcev, tomografija.</t>
  </si>
  <si>
    <t xml:space="preserve">Study of microstructure at atomic level. Determination of crystal structure, chemical composition, bonding, valence state, morphology and size of the nanoparticles. Tomography. </t>
  </si>
  <si>
    <t>P2-0149</t>
  </si>
  <si>
    <t>Segrevalno-napetostni nosilec za vzorce</t>
  </si>
  <si>
    <t>Protochips Fusion in situ nosilec za vzorce</t>
  </si>
  <si>
    <t>In situ nosilec za vzorce je dodatek k ARSTEM mikroskopu (ga ni mogoče uporabljati ločeno), zato zanj veljajo enaka pravila kot za zgoraj opisano opremo.</t>
  </si>
  <si>
    <t>In situ sample holder is just an attachment to the ARSTEM microscope (can not be used alone), so all the rules for access to the equipment are the same.</t>
  </si>
  <si>
    <t>In situ 4 točkovne meritve električne prevodnosti, študij vpliva električnega polja (+/- 50V DC/AC) na spremembe v strukturi materialov, in situ segrevanje (v vakumu) do 1200 °C.</t>
  </si>
  <si>
    <t>In situ 4 probe electrical conductivity measurements, study of structural changes durigng electrical biasing (+/- 50V DC/AC), in situ heating experiments (in vacuum) up to 1200 °C.</t>
  </si>
  <si>
    <t>P2-0152</t>
  </si>
  <si>
    <t>Fele Žilnik Ljudmila</t>
  </si>
  <si>
    <t>HP ravnotežna celica</t>
  </si>
  <si>
    <t>HP equilibrium cell</t>
  </si>
  <si>
    <t xml:space="preserve">Meritve so mogoče po predhodnem dogovoru. </t>
  </si>
  <si>
    <t xml:space="preserve">Measurements available after prelimenary agreement. </t>
  </si>
  <si>
    <t xml:space="preserve">HP ravnotežna celica (visokotlačna ravnotežna celica) je prvenstveno namenjena določanju faznih ravnotežij pri visokih tlakih z uporabo različnih eksperimentalnih metod ter za določevanje kritičnih točk v večkomponentnih mešanicah. Meritve lahko izvajamo pri konstantnem ali spremenljivem volumnu celice, pri tlakih do 350 bar in temperaturi do 200˚C. Z novo aparaturo lahko študiramo in načrtujemo separacijske in reakcijske procese tudi v bližini ali pod superkritičnimi pogoji. </t>
  </si>
  <si>
    <t>HP equilibrium cell (high-pressure equilibrium cell) is primarily for the determination of phase equilibria at high pressures using a variety of experimental methods and the determination of critical points in multicomponent mixtures. Measurements can be carried out at a constant or a variable volume cell at pressures up to 350 bar and temperatures up to 200 ˚ C. The new apparatus can be studied and planned separation and reaction processes in the near or under supercritical conditions.</t>
  </si>
  <si>
    <t>P1-0104</t>
  </si>
  <si>
    <t>Pirc Katja</t>
  </si>
  <si>
    <t xml:space="preserve"> 30762 </t>
  </si>
  <si>
    <t>Aparatura za merjenje molekularnih interakcij, Microscale Thermophoresis MST MonoLith NT.115, NanoTemper Technologies</t>
  </si>
  <si>
    <t>Measurements of molecular interactions, Microscale Thermophoresis MST MonoLith NT.115, NanoTemper Technologies</t>
  </si>
  <si>
    <t>Oprema dostopna po predhoni rezervaciji. Rezervacija na spletni strani: http://www.molekulske-interakcije.si/en/reservations/6/mst-monolith-nt115</t>
  </si>
  <si>
    <t>Equipment available by prior reservation on website: http://www.molekulske-interakcije.si/en/reservations/6/mst-monolith-nt115</t>
  </si>
  <si>
    <t>Študije molekularnih interakcij.</t>
  </si>
  <si>
    <t>Analyses of molecular interactions.</t>
  </si>
  <si>
    <t>P2-0150</t>
  </si>
  <si>
    <t>Švigelj Tomaž</t>
  </si>
  <si>
    <t>Naprava za elektrofiziološke meritve, Orbit mini, Nanion Technologies</t>
  </si>
  <si>
    <t>Instrument for electrophysiological measurements, Orbit mini, Nanion Technologies</t>
  </si>
  <si>
    <t>Kontakt za rezervacijo opreme: tomaz.svigelj@ki.si.  Minimalni cas rezervacije je en dan. Rezervacija naj bo sporocena nekaj dni vnaprej.</t>
  </si>
  <si>
    <t>Contact for reservation: tomaz.svigelj@ki.si. Minimum period for reservation is one day. Reservation should be reported couple of day in advance.</t>
  </si>
  <si>
    <t xml:space="preserve">Naprava je namenjena za merjenje karakteristike por. Naredimo umetni lipidni dvosloj in dodamo protein, ki tvori pore. Apliciramo napetost in merimo spremembe v toku. </t>
  </si>
  <si>
    <t>Purpose of this equipment is to measure pore characteristics.  We prepare an artificial lipid bilayer and add a pore forming protein. Than we apply voltage and measure changes in the current.</t>
  </si>
  <si>
    <t xml:space="preserve">Mohorčič Martina </t>
  </si>
  <si>
    <t>Sistem za gojenje živali za delo s patogeni drugega varnostnega razreda - 2. sklop, Centrifuga</t>
  </si>
  <si>
    <t xml:space="preserve">Animal facility for work with BSL2 pathogens, Centrifuge </t>
  </si>
  <si>
    <t>Dostop ni omejen za raziskovalce s financiranjem ARRS</t>
  </si>
  <si>
    <t>Access is not limited to researchers with ARRS projects</t>
  </si>
  <si>
    <t>Centrifugiranje</t>
  </si>
  <si>
    <t>Centrifugation</t>
  </si>
  <si>
    <t>Sistem za tekočinsko kromatografijo ultra visoke ločljivosti (UPLC) Waters Acquitiy H-Class Bio</t>
  </si>
  <si>
    <t xml:space="preserve">Waters Acquity H-Class Bio UPLC System </t>
  </si>
  <si>
    <t>Oprema se uporablja za analize na oddelku L-11. Uporaba za zunanje partnerje je možna ob dogovoru, kjer analize izvedejo zaposleni na L-11, ki so ustrezno izobraženi za uporabo aparature.</t>
  </si>
  <si>
    <t>Equipment is used for analytics in Laboratory L-11. The use for external partners is possible, under the conditions, where our trained staff performs analysis.</t>
  </si>
  <si>
    <t>Oprema je namejnena za analitiko proteinov in peptidov.</t>
  </si>
  <si>
    <t>The equipment is used for protein and peptide analytics.</t>
  </si>
  <si>
    <t>P2-0145</t>
  </si>
  <si>
    <t>Diferenčni dinamični kalorimeter</t>
  </si>
  <si>
    <t>Differential Scanning calorimeter</t>
  </si>
  <si>
    <t xml:space="preserve">Za merjenje na DSC je potrebno poklicati skrbnika instrumenta ali vodjo Laboratorija za polimerno kemijo in tehnologijo. Čas za izvedbo meritev običajno ni daljši od 1 tedna.  </t>
  </si>
  <si>
    <t xml:space="preserve">To perform measurements it is necessary to contact caretaker or head of Laboratory for Polymer Chemistry and Technology. Waiting time is usually not longer than one week.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</si>
  <si>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</si>
  <si>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</si>
  <si>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Kapun Gregor</t>
  </si>
  <si>
    <t>Napraševalec PECS za pripr.vzorc.za mikroskopijo</t>
  </si>
  <si>
    <t>Sputer Coater PECS 682 (precision etching coating system</t>
  </si>
  <si>
    <t xml:space="preserve">Napraševalec PECS je pripomoček pri pripravi vzorcev za vrstično elektronsko mikroskopijo, transmisijsko elektronsko mikroskopijo, služi pa tudi kot tehnika oblaganja delcev. Pri elektronski mikroskopiji, še posebej pri kvantitativni elementni analizi, je pomembno, da je površina prevodna. Zaradi te omejitve imamo večkrat težave pri analizi organskih vzorcev, ki so večinoma neprevodni. Pri konkurenčnih aparatih, ki so dostopni na tržišču je največja pomanjkljivost, da pri nanosu prevodne obloge, posamezni delci v nanešeni oblogi, zaradi svoje velikosti, zakrijejo številne morfološke značilnosti in tako popačijo površino. Napraševalec PECS se ponaša z izjemno majhnimi delci v nanosu, s čemer preseže vso konkurenco. Omenjene lastnosti omogočajo vrhunsko pripravo vzorcev, ki je nepogrešljiva za vrhunske objave. </t>
  </si>
  <si>
    <t xml:space="preserve">Sputter Coater PECS is a tool in the preparation of samples for scanning electron microscopy, transmission electron microscopy, and also serves as a cladding technique particles. In electron microscopy, especially in quantitative elemental analysis, it is important that the surface is conductive. Because of this limitation, we have several problems in the analysis of organic samples, most of which are non-conductive. In case of competing appliances, which are available on the market is the biggest drawback to the application of conductive coatings, individual particles in the deposited coating, due to its size, many obscure morphological characteristics and thus distort the surface. Sputter Coater PECS offers exceptionally small particle size in the application, with which exceeds all competition. These features provide superior sample preparation, which is indispensable for the top post.
</t>
  </si>
  <si>
    <t>Kisovec Matic</t>
  </si>
  <si>
    <t>Sklop naprav za PCR in PCR v realnem času</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</si>
  <si>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</si>
  <si>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</si>
  <si>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</si>
  <si>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</si>
  <si>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</si>
  <si>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P1-0005</t>
  </si>
  <si>
    <t>Križman Mitja</t>
  </si>
  <si>
    <t>Sklopljeni analizni sistem ionska kromatografija - masna spektrometrija</t>
  </si>
  <si>
    <t>Hyphenated analytical system Ion chromatography - mass spectrometry</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</si>
  <si>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</si>
  <si>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</si>
  <si>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</si>
  <si>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</si>
  <si>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LC-MS (Tekočinski kromatograf sklopljen z masnim spektrometrom)</t>
  </si>
  <si>
    <t>LC-MS (Liquid chromatograph hyphenated with mass spectrometer)</t>
  </si>
  <si>
    <t>Določanje analitev na osnovi MS po separaciji s tekočinsko kromatografijo visoke ločljivosti.</t>
  </si>
  <si>
    <t>Determination of analytes based on MS after separation by high-performance liqid chromatography.</t>
  </si>
  <si>
    <t>Tekočinski kromatograf HPLC</t>
  </si>
  <si>
    <t>Liquid chromatograph HPLC</t>
  </si>
  <si>
    <t>Analitika organskih analitov, sistem je prednostno namenjen separacijam na osnovi reverzne faze.</t>
  </si>
  <si>
    <t xml:space="preserve">Analytics of organic analytes. The primary system purpose are reversed-phase separations. </t>
  </si>
  <si>
    <t>HPLC sistem 
(HPLC-PDA-FL-CAD-ECD)</t>
  </si>
  <si>
    <t>HPLC system 
(HPLC-PDA-FL-CAD-ECD)</t>
  </si>
  <si>
    <t>HPLC–MS sistem z masnim analizatorjem na osnovi 3D ionske pasti</t>
  </si>
  <si>
    <t xml:space="preserve">HPLC–MS system with mass analyzer based on 3D ion trap </t>
  </si>
  <si>
    <t>Paket 17</t>
  </si>
  <si>
    <t>P1-0152</t>
  </si>
  <si>
    <t>Likozar Blaž</t>
  </si>
  <si>
    <t xml:space="preserve">Reaktorski/termogravimetrični sistem DynTHERM (TG)   -&gt; Rubotherm TG-GC MS </t>
  </si>
  <si>
    <t xml:space="preserve">Reaction/thermogravimetric system DynTHERM (TG)   -&gt; Rubotherm TG-GC MS </t>
  </si>
  <si>
    <t>Oprema je dostopna vsak delavnik, najmanj med 8:00 in 16:00 uro, in sicer samo ob spremstvu izšolanega (laboratorijskega) operaterja. Za raziskovalce, ki so že predhodno ustrezno izšolani glede uporabe opreme, je dostop možen tudi izven običajnega delovnega časa.</t>
  </si>
  <si>
    <t>Equipment is accessible every work day, at least between 8 am and 4 pm that is only when accompanied by a trained (laboratory) operator. For the researchers, which have been suitably trained beforehand regarding equipment use, the access is possible also beyond the usual working hours.</t>
  </si>
  <si>
    <t>Oprema oziroma reaktor je namenjena za meritve s tehtnico, oziroma ponuja možnost termogravimetrične analize, pri čemer so njegove glavne značilnosti sorazmerno široko območje obratovalnih temperatur, tlakov in pretokov nosilnih plinov. Druga značilnost je možnost uvajanja tako ali drugače agresivnih (oksidativnih, reduktivnih, korozivnih…) plinov v reaktorski del brez poškodbe tehtnice.</t>
  </si>
  <si>
    <t>The equipment, that is the reactor, equipped with a scale or an alternate thermogravimetric analysis, is intended for reaction/process measurements within wide range of operating temperatures, pressures and carrier gas flow rates. The other essential characteristic is the possibility of dosing gases, which are aggressive in this way or the other (oxidative, reducing, corrosive, etc.), into the reaction partition without causing any permanent damage to the scale.</t>
  </si>
  <si>
    <t>Kromatograf plinski Shimadzu + detektor</t>
  </si>
  <si>
    <t>Oprema je namenjena za kvalitativno in kvantitavno analizo vzorcev, ki jih je moč upariti, na podlagi kromatografske ločbe posamičnih komponent.</t>
  </si>
  <si>
    <t>Equipment is intended for the qualitative and quantitative of samples, which can be evaporated, based on the chromatographic separation of individual components.</t>
  </si>
  <si>
    <t>P2-0153</t>
  </si>
  <si>
    <t>Reaktorski sistem (6x Multiple Autoclave system)</t>
  </si>
  <si>
    <t>Reactor system (6x Multiple Autoclave system)</t>
  </si>
  <si>
    <t>Reaktorski sistem s šestimi paralelnimi mešalnimi reaktorji je namenjem hitrejšemu testiranju ter optimizaciji reakcijskih in separacijskih procesov pri povišanih temperaturah in tlakih (max: 350 °C , 200 bar). Volumen posameznega reaktorja je 250 mL.</t>
  </si>
  <si>
    <t>Reactor system with six parallel mixing reactors for  testing and optimization of reaction and separation processes at elevated temperatures and pressures (max: 350 ° C, 200 bar). The volume of each reactor is 250 mL.</t>
  </si>
  <si>
    <t>P2-0154</t>
  </si>
  <si>
    <t>Kromatograf tekočinski ultra visoke ločljivosti  (Thermo-Fisher Scinetific UltiMate™ 3000 UHPLC z DAD/RI)</t>
  </si>
  <si>
    <t xml:space="preserve">Thermo-Fisher Scientific UltiMate™ 3000 UHPLC with DAD/RI </t>
  </si>
  <si>
    <t xml:space="preserve">UHPLC is a chromatography technique normally used for separation, identification and quantification of compounds dissolved in liquid phase. Compounds are adsorbed at the stationary phase of the column, gradually eluted by the mobile phase and detected by the UV-VIS or RI detector. </t>
  </si>
  <si>
    <t>UHPLC je kromatografska tehnika, ki se uporablja za ločevanje, identifikacijo in kvantifikacijo spojin, raztopljenih v tekoči fazi. Spojine se adsorbirajo v stacionarno fazo kolone, ki se postopoma eluirajo z mobilno fazo in so detektirane s pomočjo detektorja UV-VIS ali RI.</t>
  </si>
  <si>
    <t>P1-0010</t>
  </si>
  <si>
    <t>Mavri Janez</t>
  </si>
  <si>
    <t>Gruča računalnikov Supermicro sistem Quad</t>
  </si>
  <si>
    <t>Computer claster Supermicro system Quad</t>
  </si>
  <si>
    <t>Oddaljen dostop preko SSH protocola in Client-Server Integracijska shema. Dostop je mogoč po predhodnem dogovoru.</t>
  </si>
  <si>
    <t xml:space="preserve">SSH remote access and Client-Server Integration Scheme. Access is possible after prelimenary agreement. </t>
  </si>
  <si>
    <t>Sistem 50 32-jedrnih strežnikov (skupaj 1600 procesorskih jeder), nameščenih v strežniških omarah in povezanih z GigaBit Ethernet stikali. Za določeno število enot, predvidenih za najbolj zahtevne simulacije, je možna nadgradnja na InfiniBand komunikacijo. 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</si>
  <si>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consists of 50 32-core servers (with total of 1600 processor cores) installed in server racks and connected by Gigabit Ethernet switches. For the most demanding simulations it is possible to upgrade to the InfiniBand communication. 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</si>
  <si>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P1-0011</t>
  </si>
  <si>
    <t>P1-0021</t>
  </si>
  <si>
    <t>Mazaj Matjaž, Ristić Alenka</t>
  </si>
  <si>
    <t>Termogravimetrični analizator Q5000IR povezan z masnim spektrometrom ThermoStar GSD320</t>
  </si>
  <si>
    <t>Thermogravimetric Analyzer Q5000IR Coupled with a Mass Spectrometer ThermoStar GSD320</t>
  </si>
  <si>
    <t xml:space="preserve">Meritve na voljo vse delovne dni  po predhodnem dogovoru. </t>
  </si>
  <si>
    <t xml:space="preserve">Measurements available on all the working days after prelimenary agreement. </t>
  </si>
  <si>
    <t xml:space="preserve">TG analizator z masnim spektrometrom je nepogrešljivo orodje za karakterizacijo adsorbentov, nanoporoznhi katalizatorjev, ionskih imenjevalcev, polimerov, keramike, zdravil, in drugih materialov. Ti analizatorji služijo za določevanje lastnosti materialov, kot so termična stabilnost materialov, oksidativna stabilnost materialov, sestava večkomponentnih sistemov, kinetika razgradnje materialov, življenjska doba materialov, vplivi korozivne atmosfere na materiale, vsebnost vlage in hlapnih komponent v materialih. Q5000IR je vrhunska raziskovalna TGA aparatura s temperaturno-kontrolirano termotehtnico z visoko občutljivostjo (&lt; 0,1 mikrogram) in ločljivostjo (0,01 mikrogram) ter z dinamičnim odklonom bazne linije: &lt; 10 µg (od 50 do 1.000 °C) in je sklopljen z masnim spektrometrom ThermoStar GSD 320 (merilno območje od 1 do 200 AMU; inštrument ima visoko občutljivost in selektivnost), kar omogoča identifikacijo plinastih komponent, ki nastajajo ali se sproščajo med analizo, kar je še posebej pomembno pri analizi novih materialov. </t>
  </si>
  <si>
    <t xml:space="preserve">TG analyzer with mass spectrometry is an indispensable tool for the characterization of nanoporous catalysts, ion exchangersi, polymers, ceramics, medicine, and other materials. These analyzers are used for the determination of material properties such as thermal stability of materials, oxidative stability of materials, the composition of multicomponent systems, the kinetics of degradation of materials, materials life cycle, the effects of corrosive materials in the atmosphere, moisture and volatile components in materials. Q5000IR is a top research TGA apparatus with a temperature-controlled termotehtnico with high sensitivity (&lt;0.1 microgram) and resolution (0.01 microgram) and a dynamic baseline deviation: &lt;10 mg (50 to 1000 ° C) and is coupled with a mass spectrometer ThermoStar GSD 320 (measuring range from 1 to 200 AMU; instrument has high sensitivity and selectivity), enabling the identification of gaseous components produced or released during the analysis, which is especially important in the analysis of new materials. 
</t>
  </si>
  <si>
    <t>Temperaturno moduliran diferenčno dinamični kalorineter (Q2000 MDSC)</t>
  </si>
  <si>
    <t>Differential scanning calorimeter (Q2000 MDSC)</t>
  </si>
  <si>
    <t>Diferenčni dinamični kalorimeter se uporablja za proučevanje fizikalno-kemijskih lastnosti trdnih vzorcev, kot je polimorfizem, kristaliničnost in amorfnost. Določamo tališče, temperaturno območje taljenja, temperaturo kristalizacije, entalpijo taljenja, toplotno kapaciteto in steklasti prehod. Q2000 Temperaturno moduliran diferenčno dinamični kalorineter (MDSC) ima avtomatski podajalec vzorcev, omogoča delovanje v temperaturnem območju od -90 ºC do 550 ºC ter kontrolo masnega pretoka plinov. Patentirana T-Zero tehnologija omogoča veliko občutljivost (&lt; 0,2 mW), ločljivost (&gt; 60) ter linearni potek bazne linije z majhnim odstopanjem (&lt; 10 mW),  in direktne meritve toplotne kapacitete preiskovanega vzorca.  Kontrolo, upravljanje ter prikaz trenutnega statusa inštrumenta omogoča programski paket Thermal Advantage preko menijev in programskih funkcij na barvnem ekranu, občutljivem na dotik.</t>
  </si>
  <si>
    <t xml:space="preserve">DSC provides rapid and precise determinations of transition temperatures using minimum amounts of a sample. Common temperature measurements include the following: melting, crystallization, glass transition, heat capacity, polymorphic transition, thermal stability,... Q2000 Modulated Differential Scanning Calorimeter with Autosampler and Mass Flow Control: An advanced research grade MDSC, whose patented Tzero technology provides best sensitivity (&lt; 0.2 uW), resolution (RRI &gt;60), baseline bow and baseline drift (&lt;10 uW) and provides direct heat capacity measurements. The operating temperature range is cooling system dependent with a maximum of 550 to -90 °C. The Q2000 includes  a full VGA color touch screen display for convenient control and monitoring of instrument status. </t>
  </si>
  <si>
    <t>P1-0017</t>
  </si>
  <si>
    <t>Merzel Franci</t>
  </si>
  <si>
    <t>Gruča računalnikov - Mlacom Supermicro</t>
  </si>
  <si>
    <t>Računalniška gruča z 20 vozlišči (Supermicro, Intel Xeon E5-2660v2x2, 32GB RAM, 1TB HDD, Mellanox ConnetX-2 VPI Infiniband) in Infiniband switch (Mellanox IS5030)</t>
  </si>
  <si>
    <t>Oddaljen dostop preko SSH protocola in Client-Server Integracijska shema</t>
  </si>
  <si>
    <t>SSH remote access and Client-Server Integration Scheme</t>
  </si>
  <si>
    <t>Modeliranje in simuliranje procesov na področju znanosti o življenju s poudarkom na optimizaciji procesov pri odkrivanju novih zdravilnih učinkovin (Accelrys Enterprise Platform (AEP)); Kvantno-kemijski izračuni grafenskih sistemov (Gaussian); Optimizacija umetnih nevronskih mrež z genetskim algoritmom (Fortran)</t>
  </si>
  <si>
    <t>Life science modeling and simulation focused on optimizing the drug discovery processes (Accelrys Enterprise Platform (AEP)); Quantum chemical calculations on graphenes (Gaussian); Optimization of Artificial Neural Networks by Genetic Algorithm (Fortran)</t>
  </si>
  <si>
    <t>Računalniška gruča z 20 vozlišči (Supermicro, Intel Xeon E5-2660v3 @ 2.60 GHz 64GB RAM, 1TB HDD Toshiba, Infiniband)</t>
  </si>
  <si>
    <t>Tekočinski kromatograf visoke ločljivosti za hitro analitsko in preparativno separacijo proteinov in organskih spojin</t>
  </si>
  <si>
    <t>HPLC chromatograph</t>
  </si>
  <si>
    <t>Paket 11</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</si>
  <si>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</si>
  <si>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Collaborative research</t>
  </si>
  <si>
    <t xml:space="preserve">Naprava je namenjana za separacijo proteinov in peptidov iz bioloških vzorcev. Doslej so bili to večinoma rekombinantni proteini ter peptidi označeni z različnimi reagenti. Naprava ima UV detektor in je računalniško krmiljena. </t>
  </si>
  <si>
    <t>HPLC with manual injector and fraction collector</t>
  </si>
  <si>
    <t>Kromatografski sistem 
za čiščenje proteinov</t>
  </si>
  <si>
    <t>Äkta chromatographic system for protein purification</t>
  </si>
  <si>
    <t>Opremo lahko uporabljajo usposobljeni operaterji ali pa separacijo izvede tehnik odseka D-12.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</si>
  <si>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Äkta - chromatographic system for protein purification with programmable injector and fraction collector</t>
  </si>
  <si>
    <t>Sistem za gojenje živali za delo s patogeni drugega varnostnega razreda-3. sklop, Modul IVC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</si>
  <si>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</si>
  <si>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</si>
  <si>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</si>
  <si>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</si>
  <si>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</si>
  <si>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J7-8270 </t>
  </si>
  <si>
    <t>Moškon Jože</t>
  </si>
  <si>
    <t>Potenciostat/Galvanostat 
50A</t>
  </si>
  <si>
    <t>The Arbin instrument (5V-50A) has a multi-channel configuration, whereby each of 8 channels are totally independent potentiostats/galvanostats. Software allows straightforward writing of test settings, real-time monitoring of the condition at each channel with multi-mode graphical displaying of the data and possibility of direct data transfer, processing, and plotting. Connection to cell(s) is with 4-point terminals; maximum current (per channel) is 50 A. Current ranges are: 50 A, 10 A, 1 A, 0.1 A; voltage range from 0 V to +5 V. Auxiliary module for recording of temperature is included.</t>
  </si>
  <si>
    <t xml:space="preserve">Vpenjanje (vezava) merilnih celic, kakor tudi nastavitve, sprožitev in spremljanje meritev se izvajajo ročno na mestu inštalacije opreme (PRC -1.18). Dostop na daljavo ni omogočen.  </t>
  </si>
  <si>
    <t>Mounting (connecting) of meassuring cells, as well as test settings, initiating and monitoring of the measurements progress are carried out manually on-site where the equipment is installed (PRC -1.18). Remote access is not enabled.</t>
  </si>
  <si>
    <t>Oprema se uporablja za izvajanje elektrokemijskih meritev na polindustrijskih in industrijskih (komercialnih) kondenzatorjih in baterijah s cilindrično geometrijo ohišja.</t>
  </si>
  <si>
    <t xml:space="preserve">The equipment is used to conduct electrochemical measurements of semi-industrial and industrial (commercial) capacitors and batteries with cylindric </t>
  </si>
  <si>
    <t>Pintar Albin</t>
  </si>
  <si>
    <t>Sistem za avtomatsko karakterizacijo katalizatorjev in trdnih snovi (AutoChem 2910)</t>
  </si>
  <si>
    <t>Computer Controlled Device for Characterization of Catalysts and Solid Materials (Micromeritics, AutoChem II 2920)</t>
  </si>
  <si>
    <t>Trajanje izvedbe analiz: 5-7 dni.</t>
  </si>
  <si>
    <t>Sample turnaround time: 5-7 days.</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</si>
  <si>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</si>
  <si>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</si>
  <si>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Računalniško vodeni sistem za določevanje teksturalnih in adsorpcijskih lastnosti katalizatorjev in trdnih materialov (ASAP 2020)</t>
  </si>
  <si>
    <t>Computer Controlled Device for Determination of Textural and Adsorption Properties of Catalysts and Solid Materials (Micromeritics, ASAP 2020 MP/C)</t>
  </si>
  <si>
    <t xml:space="preserve">Trajanje izvedbe analiz: 5-7 dni. </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</si>
  <si>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</si>
  <si>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</si>
  <si>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11874</t>
  </si>
  <si>
    <t>Računalniško vodeni večfazni katalitski reaktor</t>
  </si>
  <si>
    <t xml:space="preserve">Computer Controlled Multiphase Catalytic Reactor </t>
  </si>
  <si>
    <t xml:space="preserve">Trajanje izvedbe poskusov: 5 do 15 delovnih dni. </t>
  </si>
  <si>
    <t xml:space="preserve">Duration of catalytic tests: 5 to 15 working days.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</si>
  <si>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</si>
  <si>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</si>
  <si>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Instrument za karakterizacijo heterogenih katalizatorjev (Micromeritics, model AutoChem II 2920)</t>
  </si>
  <si>
    <t>Computer Controlled Device for Characterization of Catalysts and Solid Materials (Micromeritics, model AutoChem II 2920)</t>
  </si>
  <si>
    <t>Instrument za sklopitveno karakterizacijo heterogenih katalizatorjev (Pfeiffer Vacuum, model Thermostar)</t>
  </si>
  <si>
    <t>Instrument for hyphenated characterization of heterogeneous catalysts (Pfeiffer Vacuum, model Thermostar)</t>
  </si>
  <si>
    <t>Analizator za sklopitveno karakterizacijo heterogenih katalizatorjev (i) omogoča sklopitev z inštrumenti za karakterizacijo heterogenih katalizatorjev, in sicer za izvajanje temperaturno programiranih (TPR, TPO, TPD) in kemisorpcijskih analiz, kot tudi temperaturno programiranih reakcij; (ii) omogoča kvalitativno, semikvantitativno in kvantitativno selektivno spremljanje teh analiz, kakor tudi temperaturno programiranih reakcij, z različnimi testnimi specijami v masnem območju od 1 do 300 amu; (iii) opremljen je s cevno in neprestano odprto kvarčno kapilaro in končnim modulom za povezavo z inštrumentom za TPR/TPO/TPD in kemisorpcijske analize; (iv) opremljen je z dvema detektorjema (C-SEM detektor in Faradayev detektor), ki omogočata časovno selektivno in neprekinjeno spremljanje sestave plinske faze. Programska oprema aparata deluje v Windows okolju in omogoča računalniško vodeno obratovanje inštrumenta ter naknadno analizo izmerjenih podatkov.</t>
  </si>
  <si>
    <t>The instrument for hyphenated characterization of heterogeneous catalysts (i) enables hyphenation with instruments for characterization of heterogeneous catalysts that perform temperature-programmed (TPR, TPO, TPD) and chemisorption analyses, as well as temperature-programmed reactions; (ii) enables qualitative, semi-quantitative and quantitative as well as selective monitoring of these analyses and temperature-programmed reactions with a variety of test species in a mass range of 1-300 amu; (iii) it is equipped with a constantly open quartz capillary and a module for connection to the instrument for TPR/TPO/TPD and chemisorption analyses; (iv) it is equipped with two (C-SEM and Faraday) detectors, which allow selective and time-continuous monitoring of the composition of the gas phase. The software operates in a Windows environment and allows computerized operation of the instrument and subsequent analysis of the measured data.</t>
  </si>
  <si>
    <t>Ionski kromatograf za analizo anionov</t>
  </si>
  <si>
    <t>Ion chromatograph for analysis of anions in liquid samples</t>
  </si>
  <si>
    <t>Ionski kromatograf s prevodniškim detektorjem omogoča analizo anionov v tekočih vzorcih. Kromatograf je sklopljen z avtomatskim vzorčnikom, ki omogoča analizo do 148 vzorcev. Analiza lahko poteka izokratično - pri konstantni sestavi eluenta ali gradientno - s spreminjajočo sestavo eluenta. Instrument ima vgrajen supresor, kar omogoča analizo sledov  v µg/l.</t>
  </si>
  <si>
    <t>Ion chromatograph equipped with the conductivity detector enables the analysis of anions in liquid samples. The chromatograph is hyphenated with an automatic sampler which is capable to analyse up to 148 samples. Two types of analysis are available: isocratic analyses with the constant eluent composition, and gradient analyses with the varying eluent composition. The instrument has a built in suppressor which enables the analysis of traces (µg/l).</t>
  </si>
  <si>
    <t>Sistem za določanje elektronskih lastnosti trdnih praškastih katalizatorjev (Metrohm Autolab, model PGSTAT 302N)</t>
  </si>
  <si>
    <t>System for determing electronic properties of solid powder catalysts - potentiostat (Metrohm Autolab, model PGSTAT 302N)</t>
  </si>
  <si>
    <t>Potenciostat/galvanostat (Metrohm Autolab, model PGSTAT 302N),opremljen z impedančnim modulom FRA32, omogoča določevanje elektronskih lastnosti katalizatorjev v različnih elektrolitih z naslednjimi metodami: ciklična voltametrija , impedančna spektroskopija in določanje gostote električnega toka na površini katalizatorja, pridobljenega z vzbujanjem katalizatorja z vidno ali UV svetlobo. Rezultati elektrokemičnih meritev nam omogočajo določiti hitrost migracije nosilcev nabojev  in gostot električnega toka na površini testiranih katalizatorjih, kar nam omogoča podrobnejši vpogled v  delovanje katalizatorjev, npr. v naprednih oksidacijskih procesih čiščenja voda s uporabo UV ali vidne svetlobe. Sistem za določanje elektronskih lastnosti je sestavljen iz potentiostata/galvanostata in tri-elektrodne elektrokemijske celice. Tri-elektrodna elektrokemijska celica je  sestavljene iz števne elektrode (Pt elektroda), referenčne elektrode (Ag/AgCl elektroda) in delovne elektrode (steklena ogljikova elektroda).</t>
  </si>
  <si>
    <t>The potentiostat/galvanostat (Metrohm Autolab, model PGSTAT 302N), equipped with the impedance module FRA32, allows us to determinate electronic properties of solid powder catalysts in different electrolytes with the following methods: cyclic voltammetry, impedance spectroscopy and determination of photocurrent density on the surface of catalysts obtained by exciting the catalyst with visible or UV light. The results of electrochemical measurements allow us to determine the migration rate of carrier charges and the current density on the surface of tested catalysts, which enables a more detailed insight into the operating  mechanism of catalysts, for example in advanced oxidation processes for cleaning water with the use of UV or visible light. The system for determining the electronic properties consists of the potentiostat/galvanostat and a three-electrode electrochemical cell. The three-electrode electrochemical cell is made of counter electrode (Pt electrode), reference electrode (Ag / AgCl electrode), and working electrode (glassy carbon electrode).</t>
  </si>
  <si>
    <t>P1-0242</t>
  </si>
  <si>
    <t>Plavec Janez</t>
  </si>
  <si>
    <t>Drugi javni viri</t>
  </si>
  <si>
    <t>10082</t>
  </si>
  <si>
    <t>Izotermalni titracijski kalorimeter (VP-ITC, Microcal)</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</si>
  <si>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</si>
  <si>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</si>
  <si>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</si>
  <si>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</si>
  <si>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Isothermal Titration Calorimetry (ITC) is the gold standard for measuring biomolecular interactions.  ITC simultaneously determines all binding parameters (n, K, ∆H and ΔS) in a single experiment – information that cannot be obtained from any other method.</t>
  </si>
  <si>
    <t>Praprotnik Matej</t>
  </si>
  <si>
    <t>VRANA 15 - nadgradnja (27x računalnik)</t>
  </si>
  <si>
    <t>27 X compute node (Intel(R) Core(TM) i7-6700 CPU @ 3.40GHz; 16 GiB RAM; 25 X GM204 [GeForce GTX 980])</t>
  </si>
  <si>
    <t>Oprema je dostopna vsem sodelavcem Laboratorija za molekularno modeliranje. Dostopnost za ostale uporabnike je mogoča po predhodnem dogovoru.</t>
  </si>
  <si>
    <t>The equipment is available to all the coworkers from the Laboratory for Molecular Modeling. The accessibility of the equipment is also possible for other users with prior agreement.</t>
  </si>
  <si>
    <t xml:space="preserve">Računalniško gručo VRANA uporabljamo za izvajanje simulacij na področju ved o življenju in materialov, pri čemer uporabljamo pristope molekularnega modeliranja. Z opremo tako večskalno modeliramo in simuliramo mehke in biološke snovi, razvijamo simulacijske algoritme za molekularne sisteme z odprtimi mejami in študiramo strukture in funkcije proteinov ter njihove interakcije. </t>
  </si>
  <si>
    <t>The computer cluster VRANA is used for research in life and material sciences using molecular modeling approaches. With the equipment we perform multiscale modeling and simulation of soft and biological matter, we develop open boundary molecular simulation algorithms, and study  structure and function of proteins and protein interactions.</t>
  </si>
  <si>
    <t>VRANA 15 - nadgradnja (40xračunalnik)</t>
  </si>
  <si>
    <t>40 X compute node (Intel(R) Core(TM) i7-7700 CPU @ 3.60GHz; 16GiB RAM)</t>
  </si>
  <si>
    <t>Sistem za gojenje živali za delo s patogeni drugega varnostnega razreda, Elektroporator</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</si>
  <si>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</si>
  <si>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</si>
  <si>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</si>
  <si>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</si>
  <si>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</si>
  <si>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P1-0034</t>
  </si>
  <si>
    <t xml:space="preserve">Elementni masni spektrometer z lasersko ablacijo </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</si>
  <si>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</si>
  <si>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</si>
  <si>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</si>
  <si>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</si>
  <si>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</si>
  <si>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23492</t>
  </si>
  <si>
    <t>Elementni masni spektrometer z ionizacijo v induktivno sklopljeni plazmi (Agilent, ICP-MS 7900x) + Instrument za lasersko ablacijo (Photon Machines, Analyte G2)</t>
  </si>
  <si>
    <t>Inductively coupled plasma elemental mass spectrometer (Agilent ICP-MS 7900x) + Laser Ablation instrument (Photon Machines, Analyte G2)</t>
  </si>
  <si>
    <t>Po dogovoru s skrbnikom (Vid Simon Šelih)</t>
  </si>
  <si>
    <t xml:space="preserve">Upon agreement with a responsible person (Vid Simon Šelih) </t>
  </si>
  <si>
    <t>Analize sledov elementov, vzorčenje in analiza trdnih vzorcev, površinsko elementno oslikovanje</t>
  </si>
  <si>
    <t>Trace elemental analysis, solid sample analysis, elemental imaging</t>
  </si>
  <si>
    <t>Zabukovec Logar Nataša</t>
  </si>
  <si>
    <t>Rentgenski praškovni difraktometer za visokotemperaturne meritve</t>
  </si>
  <si>
    <t>High-Temperature X-Ray Powder Diffractometer</t>
  </si>
  <si>
    <t xml:space="preserve">Meritve kadarkoli (24 ur na dan, 365 dni v letu) po predhodnem dogovoru. </t>
  </si>
  <si>
    <t xml:space="preserve">Measurements available during 24 hours, 365 days a year at any time, after prelimenary agreement. </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</si>
  <si>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</si>
  <si>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</si>
  <si>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Analizator za paro, gravimetrični, adsorpcijski</t>
  </si>
  <si>
    <t>Analyzer for steam, gravimetric, adsorption</t>
  </si>
  <si>
    <t xml:space="preserve">Gravimetrični sorpcijski analizator za vodo (IGA-100) je namenjen meritvam adsorpcije/desorpcije vode par v tlačnem območju od 10-7 do 1 bar z gravimetrično metodo. Meritve se lahko izvajajo v širokem temperaturnem območju (20 – 500 oC), možne pa so tudi meritve pri nižjih  temperaturah (77 K). Namen nakupa je bil pridobiti aparaturo za testiranje sorpcijskih kapacitet za vodo pri različnih pogojih v novih anorganskih in kovinsko-organskih poroznih materialih ter drugih nanostrukturnih materialih v okviru raziskovalnega projekta Napredni materiali za shranjevanje toplotne energije (2010-2013). Študije sorpcijskih kapacitet so nujno potrebne za oceno možnosti uporabe preiskovanih materialov za shranjevanje toplote za daljše obdobje brez izgub (npr. shranjevanje sončne toplote v sončnih kolektorjih pridobljene v toplejših mesecih za uporabo le-te v zimskem času). Nova aparatura nam omogoča efektivnejši  razvoj novih materialov z izboljšanimi sorpcijskimi lastnostmi v primerjavi z dosedaj znanimi adsorbenti, pri katerih je gostota shranjene energije premajhna za širšo uporabo. </t>
  </si>
  <si>
    <t>Gravimetric sorption analyzer for water (IGA-100) is designed to measure the adsorption / desorption of water in porous solids in the pressure range from 10-7 to 1 bar by the gravimetric method. Measurements can be made over a wide temperature range (20 - 500 oC), and also at low temperatures (77 K). The purpose of the purchase was to acquire the apparatus for testing sorption capacity for water at various conditions of new inorganic and metal-organic porous materials and other nanostructured materials in a research project Advanced materials for thermal energy storage (2010-2013). Sorption capacity studies are necessary to evaluate the use of test materials to store heat for long periods without loss (eg solar heat storage in solar thermal collectors produced in the warmer months to use it in the winter). The new apparatus allows the most effective development of new materials with improved sorption properties compared to previously known adsorbents, where the density of the stored energy is too low for wider use.</t>
  </si>
  <si>
    <t>Žagar Ema</t>
  </si>
  <si>
    <t>Laserski fotometer za statične in dinamične meritve sipanja svetlobe za povezavo s tekočinsko kromatografijo</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</si>
  <si>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</si>
  <si>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</si>
  <si>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</si>
  <si>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</si>
  <si>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</si>
  <si>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</si>
  <si>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</si>
  <si>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</si>
  <si>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</si>
  <si>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Laserski fotometer</t>
  </si>
  <si>
    <t>Laser photometer</t>
  </si>
  <si>
    <t xml:space="preserve">Laserski fotometer je detektor, ki meri sipanje svetlobe raztopin makromolekul in omogoča določitev povprečij in porazdelitev molskih mas polimerov ter konformacije makromolekul v raztopini. Uporablja se v kombinaciji z AFFF pretočnim sistemom frakcioniranja. </t>
  </si>
  <si>
    <t>Laser photometer, a detector that measures the light scattering of solutions of macromolecules and to determine averages and molecular weight distribution of polymers and conformation of macromolecules in solution. Used in combination with AFFF flow fractionation system.</t>
  </si>
  <si>
    <t>KI 9798, KI 9797</t>
  </si>
  <si>
    <t>KI 7526, KI 7526/1</t>
  </si>
  <si>
    <t>KI 8391, KI 8391/1, KI 8391/2,KI 8391/3,KI 8391/4,KI 8391/5</t>
  </si>
  <si>
    <t>KI 10530, KI 10276, KI 9998</t>
  </si>
  <si>
    <t>KI 9359</t>
  </si>
  <si>
    <t>KI 15130</t>
  </si>
  <si>
    <t>KI 13393</t>
  </si>
  <si>
    <t>KI 15325</t>
  </si>
  <si>
    <t>KI 11159</t>
  </si>
  <si>
    <t>KI 13517, KI 13517/1</t>
  </si>
  <si>
    <t>KI 14346</t>
  </si>
  <si>
    <t>K1 10275</t>
  </si>
  <si>
    <t>KI 11756</t>
  </si>
  <si>
    <t>KI 13476</t>
  </si>
  <si>
    <t>KI 9799, KI 9799/1</t>
  </si>
  <si>
    <t>KI 9326</t>
  </si>
  <si>
    <t>KI 9787</t>
  </si>
  <si>
    <t>KI 11566, KI 11566/1</t>
  </si>
  <si>
    <t>KI 13516</t>
  </si>
  <si>
    <t>KI 15340</t>
  </si>
  <si>
    <t>KI 15885,     KI 15886</t>
  </si>
  <si>
    <t>KI 12128, KI 12128/1</t>
  </si>
  <si>
    <t>KI 15074</t>
  </si>
  <si>
    <t>KI 15297</t>
  </si>
  <si>
    <t>KI 11007, KI 11007/1, KI 11007/2, KI 11007/3</t>
  </si>
  <si>
    <t>KI 11752, KI 11787</t>
  </si>
  <si>
    <t>KI 11786</t>
  </si>
  <si>
    <t>KI 13418, KI 13418/1, KI 13418/2, KI 13418/3</t>
  </si>
  <si>
    <t xml:space="preserve">KI 15203,
KI 15204, KI 15204/1
</t>
  </si>
  <si>
    <t>KI 6777</t>
  </si>
  <si>
    <t>KI 15333</t>
  </si>
  <si>
    <t>K1 10532</t>
  </si>
  <si>
    <t>KI 15345</t>
  </si>
  <si>
    <t>KI 7019</t>
  </si>
  <si>
    <t>KI 8711, KI 8711/1, KI 8711/2</t>
  </si>
  <si>
    <t>KI 10208, KI 10208/1</t>
  </si>
  <si>
    <t>KI 13758</t>
  </si>
  <si>
    <t>KI 15010</t>
  </si>
  <si>
    <t>KI 15144</t>
  </si>
  <si>
    <t>KI 15336</t>
  </si>
  <si>
    <t>KI 8135, KI 8135/1, KI 8136, KI 8136/1</t>
  </si>
  <si>
    <t>KI 15616</t>
  </si>
  <si>
    <t>K1 10303</t>
  </si>
  <si>
    <t>KI 8225, KI 8070, KI 8070/1</t>
  </si>
  <si>
    <t>KI 13514, KI 13514/1, KI 13515</t>
  </si>
  <si>
    <t>KI 9664, KI 9664/1, KI 9664/2</t>
  </si>
  <si>
    <t>KI 11660</t>
  </si>
  <si>
    <t>KI 8682, KI 8682/1, KI 8683</t>
  </si>
  <si>
    <t>KI 10531, KI 10531/1</t>
  </si>
  <si>
    <t>KI 10628</t>
  </si>
  <si>
    <t>https://www.ki.si/odseki/d10-odsek-za-kemijo-materialov/elektronska-mikroskopija-in-katalizatorji/elektronska-mikroskopija/</t>
  </si>
  <si>
    <t>https://www.ki.si/odseki/d12-odsek-za-sintezno-biologijo-in-imunologijo/oprema/</t>
  </si>
  <si>
    <t>https://www.ki.si/index.php?id=704</t>
  </si>
  <si>
    <t>http://www.molekulske-interakcije.si/en/equipment/6/mst-monolith-nt115</t>
  </si>
  <si>
    <t>https://www.nanion.de/en/products/orbit-mini.html</t>
  </si>
  <si>
    <t>https://www.ki.si/za-gospodarstvo/storitve/kemijska-analiza/termicna-analiza/termicna-karakterizacija-polimerov/</t>
  </si>
  <si>
    <t>https://www.ki.si/odseki/d04-odsek-za-analizno-kemijo/oprema/</t>
  </si>
  <si>
    <t>https://www.ki.si/departments/d06-department-of-food-chemistry/equipment/</t>
  </si>
  <si>
    <t>www.ki.sihttps://www.ki.si/odseki/d13-odsek-za-katalizo-in-reakcijsko-inzenirstvo/oprema/</t>
  </si>
  <si>
    <t>https://www.ki.si/odseki/d01-teoreticni-odsek/azmanov-racunski-center/</t>
  </si>
  <si>
    <t>https://www.ki.si/departments/d09-department-of-inorganic-chemistry-and-technology/equipment/</t>
  </si>
  <si>
    <t>https://www.ki.si/o-institutu/raziskovalna-infrastruktura/</t>
  </si>
  <si>
    <t>Delo poteka v skladu s programom dela NMR centra. NMR center sodeluje pri izvajanju več kot 70 domačih in tujih programov in projektov.</t>
  </si>
  <si>
    <t>www.slonmr.si in www.ki.si</t>
  </si>
  <si>
    <t>http://www.ki.si/index.php?id=704</t>
  </si>
  <si>
    <t>http://www.cmm.ki.si/vrana/</t>
  </si>
  <si>
    <t>https://www.ki.si/departments/d04-department-of-analytical-chemistry/equipment/</t>
  </si>
  <si>
    <t>https://www.ki.si/odseki/d09-odsek-za-anorgansko-kemijo-in-tehnologijo/oprema/</t>
  </si>
  <si>
    <t>https://www.ki.si/odseki/d07-odsek-za-polimerno-kemijo-in-tehnologijo/l07equipment/</t>
  </si>
  <si>
    <t>-</t>
  </si>
  <si>
    <t>2015/138</t>
  </si>
  <si>
    <t>2018/165</t>
  </si>
  <si>
    <t>N4-0080</t>
  </si>
  <si>
    <t>114391: L 11 P1-0391 (Anderluh) 2016 in 111248: L 11 J7-7248 (Ravnikar NIB Podobnik) 2016</t>
  </si>
  <si>
    <t>Industrija</t>
  </si>
  <si>
    <t>P1-0012</t>
  </si>
  <si>
    <t>100% - 97% uporaba, 3% vzdrževanje in servis (ob 24-7 delavniku)</t>
  </si>
  <si>
    <t xml:space="preserve">P1-0034 </t>
  </si>
  <si>
    <t>Roman Jerala</t>
  </si>
  <si>
    <t>dr. Simon Caserman</t>
  </si>
  <si>
    <t>KI</t>
  </si>
  <si>
    <t>dr. Miran Gaberšček</t>
  </si>
  <si>
    <t>Irena Grgić, Johannes T. Van Elteren, Martin Šala, Breda Novak</t>
  </si>
  <si>
    <t>Mitja Križman, Alen Albreht,</t>
  </si>
  <si>
    <t>Urška Jug, Katerina Naumoska</t>
  </si>
  <si>
    <t>Urška Kavčič / Blaž Likozar</t>
  </si>
  <si>
    <t>Urška Kavčič / Miha Grilc</t>
  </si>
  <si>
    <t>Urška Kavčič / Miha Grilc/ Brigita Hočevar</t>
  </si>
  <si>
    <t>Urška Kavčič / Uroš Novak</t>
  </si>
  <si>
    <t>dr. Janez Mavri</t>
  </si>
  <si>
    <t>Alenka Ristić</t>
  </si>
  <si>
    <t>Urška Kavčič</t>
  </si>
  <si>
    <t>Špela Božič</t>
  </si>
  <si>
    <t xml:space="preserve">doc. dr. Matej Praprotnik </t>
  </si>
  <si>
    <t xml:space="preserve">Johannes T van Elteren, Bojan Budič, Vid Simon Šelih, Martin Šala  </t>
  </si>
  <si>
    <t>Nataša Zabukovec Logar</t>
  </si>
  <si>
    <t>KI, industrija, EU projekti</t>
  </si>
  <si>
    <t>KI - L12</t>
  </si>
  <si>
    <t>Angelja Kjara Surca</t>
  </si>
  <si>
    <t>J3-9268</t>
  </si>
  <si>
    <t>Mojca Benčina</t>
  </si>
  <si>
    <t>L2-5571</t>
  </si>
  <si>
    <t>dr. Nataša Zabukovec Logar</t>
  </si>
  <si>
    <t>Gregor Anderluh</t>
  </si>
  <si>
    <t xml:space="preserve"> </t>
  </si>
  <si>
    <t>L1-4276</t>
  </si>
  <si>
    <t>Johannes T van Elteren, Vid Simon Šelih, Martin Šala, Bojan Budič</t>
  </si>
  <si>
    <t>Miran Gaberšček</t>
  </si>
  <si>
    <t xml:space="preserve"> P2.-0145, POLYNSPIRE, - ARRS J2-9214, - ARRS J4-8225, J3-9255</t>
  </si>
  <si>
    <t>Ema Žagar</t>
  </si>
  <si>
    <t>Iva Hafner Bratkovič</t>
  </si>
  <si>
    <t>Zuananji uporabniki</t>
  </si>
  <si>
    <t>Franc Avbelj</t>
  </si>
  <si>
    <t>Mateja Manček Keber</t>
  </si>
  <si>
    <t>J3-9257</t>
  </si>
  <si>
    <t>J1-4029</t>
  </si>
  <si>
    <t>Johannes T van Elteren, Vid Simon Šelih</t>
  </si>
  <si>
    <t>Zunanji naročnik</t>
  </si>
  <si>
    <t>Uroš Maver</t>
  </si>
  <si>
    <t>J1-9173</t>
  </si>
  <si>
    <t>industrija</t>
  </si>
  <si>
    <t>dr. Samo Hočevar</t>
  </si>
  <si>
    <t>dr. Ema Žagar</t>
  </si>
  <si>
    <t>Albreht Alen</t>
  </si>
  <si>
    <t xml:space="preserve">Omersa Neža </t>
  </si>
  <si>
    <t>Tomšič Tea</t>
  </si>
  <si>
    <t>Prosen Polona</t>
  </si>
  <si>
    <t>17270</t>
  </si>
  <si>
    <t>Bojan Podgornik</t>
  </si>
  <si>
    <t>15269</t>
  </si>
  <si>
    <t>INSTRON- STATIČNI 500KN</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</si>
  <si>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</si>
  <si>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</si>
  <si>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</si>
  <si>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</si>
  <si>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</si>
  <si>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625</t>
  </si>
  <si>
    <t>https://www.imt.si/organizacijske-enote/infrastrukturna-organizacijska-enota</t>
  </si>
  <si>
    <t>P2-0050</t>
  </si>
  <si>
    <t>Matjaž Godec</t>
  </si>
  <si>
    <t>10842</t>
  </si>
  <si>
    <t>MICROLAB 310 F</t>
  </si>
  <si>
    <t>AES and AXP spectrometer</t>
  </si>
  <si>
    <t>Izvajanje storitev po dogovoru</t>
  </si>
  <si>
    <t xml:space="preserve">Performing service by agreement </t>
  </si>
  <si>
    <t>oprema se uporablja za določevanje kemijske sestave materialov na površini</t>
  </si>
  <si>
    <t>Equipment is used for chemichal analysis for surface of the materials</t>
  </si>
  <si>
    <t>2234</t>
  </si>
  <si>
    <t>P2-0132</t>
  </si>
  <si>
    <t xml:space="preserve">MIKROSKOP JEOL JSM 6500 F - vrstični elektronski mikroskop z EDS/WDS/EBSD </t>
  </si>
  <si>
    <t>Electron microanalyzer JOEL JSM 6500 F with EDS/WDS/EBSD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</si>
  <si>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</si>
  <si>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</si>
  <si>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4014</t>
  </si>
  <si>
    <t>raziskave materialov</t>
  </si>
  <si>
    <t>Slovenska industrija</t>
  </si>
  <si>
    <t>Janez Šetina</t>
  </si>
  <si>
    <t>4254</t>
  </si>
  <si>
    <t>VAKUUMSKI SISTEM ZA KALIBRACIJE IN MER</t>
  </si>
  <si>
    <t>Vacuum system for calibration and metrology research in UHV and XHV range</t>
  </si>
  <si>
    <t>Možnost izvajanja zunanjih storitev po predhodnem dogovoru.</t>
  </si>
  <si>
    <t>External service is posible after previous appointment of vacuum systems.</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</si>
  <si>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</si>
  <si>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</si>
  <si>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4036</t>
  </si>
  <si>
    <t>P2-0058</t>
  </si>
  <si>
    <t>PRAVICA DO UPORABE RAZISKOVALNE OPREME</t>
  </si>
  <si>
    <t>TEGRAPOL 21, DICSOTOM 6</t>
  </si>
  <si>
    <t>Ostalo (CO-NiN)</t>
  </si>
  <si>
    <t>Uporaba za razrez vzorcev, brušenje in poliranje</t>
  </si>
  <si>
    <t>Equipment is used for cutting, grinding and polishing</t>
  </si>
  <si>
    <t>4056</t>
  </si>
  <si>
    <t>raziskave materialov za industrijo</t>
  </si>
  <si>
    <t xml:space="preserve">MASNI SPEKTOMETER HIDEN HAL/3F RC 301 </t>
  </si>
  <si>
    <t xml:space="preserve">Mass spectrometer HIDEN HAL/3F RC 301 </t>
  </si>
  <si>
    <t>Oprema se uporabja za analiziranje kemijske sestave plinov</t>
  </si>
  <si>
    <t>Equipment is used for gas chemical analysis</t>
  </si>
  <si>
    <t>4058</t>
  </si>
  <si>
    <t>GATAN PECS 682 (IONSKI NAPRAŠEVALNIK)</t>
  </si>
  <si>
    <t>GATAN PECS 682 (ion sputtering)</t>
  </si>
  <si>
    <t>Izvajanje storitev po dogovoru.</t>
  </si>
  <si>
    <t xml:space="preserve"> Performing service by agreement.</t>
  </si>
  <si>
    <t>Naprava za nanos tankih plasti C, Au, itd za potrebe raziskav vzorcev na FE-SEM eletronski analitski mikroskop</t>
  </si>
  <si>
    <t>Device for C or AU etc. Thin films deposition for the sample preparation for use of FE-SEM electron analytical microscope</t>
  </si>
  <si>
    <t>4062</t>
  </si>
  <si>
    <t>MERILNIK  TLAKA RPM 4</t>
  </si>
  <si>
    <t>Working ethalon</t>
  </si>
  <si>
    <t>Uporaba za namene kalibracije</t>
  </si>
  <si>
    <t>Using for calibrations</t>
  </si>
  <si>
    <t>4110</t>
  </si>
  <si>
    <t>JEOL CROSS SECTION POLISHER</t>
  </si>
  <si>
    <t>Ostalo (CO AMM)</t>
  </si>
  <si>
    <t>Uporaba za pripravo vzorcev</t>
  </si>
  <si>
    <t>Using for sample preparation</t>
  </si>
  <si>
    <t>4123</t>
  </si>
  <si>
    <t>JEOL ION SLICER</t>
  </si>
  <si>
    <t>4124</t>
  </si>
  <si>
    <t>INSTRON-DINAMIČNI 250 KN</t>
  </si>
  <si>
    <t>Dynamic testing machine +/- 250 kN load, with high temperature furnace, extensiometer and software.</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</si>
  <si>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</si>
  <si>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</si>
  <si>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</si>
  <si>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</si>
  <si>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4125</t>
  </si>
  <si>
    <t>MERILNIK TRDOTE VICKERS</t>
  </si>
  <si>
    <t>Vickers micro-hardness</t>
  </si>
  <si>
    <t>Oprema je namenjena merjenju mikrotrdo</t>
  </si>
  <si>
    <t>Equipment is used for Vickers micro-hardness</t>
  </si>
  <si>
    <t>4126</t>
  </si>
  <si>
    <t>PROGRAMSKA OPREMA MICROLAB 310F</t>
  </si>
  <si>
    <t>software for MICROLAB 310F</t>
  </si>
  <si>
    <t>Programska oprema je podpora delovanju MICROLAB 310F</t>
  </si>
  <si>
    <t>Software is used for operation sistem for MICROLAB 310 F</t>
  </si>
  <si>
    <t>4291</t>
  </si>
  <si>
    <t>PROGRAMSKA OPREMA THERMO-CALC</t>
  </si>
  <si>
    <t xml:space="preserve"> THERMO-CALC</t>
  </si>
  <si>
    <t>Program se uporablja za simulacijo napovedi faznih diagramov</t>
  </si>
  <si>
    <t>Program is used for simulation of phase diagrams</t>
  </si>
  <si>
    <t>4293</t>
  </si>
  <si>
    <t>SPEKTROMETER PRISMA PLUS MASNI</t>
  </si>
  <si>
    <t xml:space="preserve">PRISMA PLUS MASS SPEKTROMETER </t>
  </si>
  <si>
    <t xml:space="preserve">Spektrometer se uporablja za določevanje kemijske sestave </t>
  </si>
  <si>
    <t>Spectrometer is used for kemichal analysis</t>
  </si>
  <si>
    <t>4296</t>
  </si>
  <si>
    <t>SISTEM ZA KARAKTERIZACIJO GETROV</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</si>
  <si>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</si>
  <si>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</si>
  <si>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</si>
  <si>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4297</t>
  </si>
  <si>
    <t>MIKROSKOP JEOL JEM 2100 HR</t>
  </si>
  <si>
    <t xml:space="preserve">Jeol JEM  2100 HR with STEM and EDS unit </t>
  </si>
  <si>
    <t>Performing service by agreement.</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</si>
  <si>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</si>
  <si>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</si>
  <si>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4298</t>
  </si>
  <si>
    <t>GATAN NOSILEC ZA GRETJE VZORCEV</t>
  </si>
  <si>
    <t>GATAN for sample heating</t>
  </si>
  <si>
    <t>Nosilec se uporablja za in-situ analize</t>
  </si>
  <si>
    <t>Heating stage is used for in-situ analysis</t>
  </si>
  <si>
    <t>4299</t>
  </si>
  <si>
    <t>Aleksandra Kocijan</t>
  </si>
  <si>
    <t>18475</t>
  </si>
  <si>
    <t>ANALIZATOR ZLITIN XL3T 980S HE GOLDD +</t>
  </si>
  <si>
    <t>portable XRF analyser</t>
  </si>
  <si>
    <t>Naprava se uporablje za deločitev kemijske swestave materiala</t>
  </si>
  <si>
    <t>Equipoment for kemichal analysis for materials</t>
  </si>
  <si>
    <t>4595</t>
  </si>
  <si>
    <t>VAKUUMSKA INDUKCIJSKA LABORATORIJSKA PEČ ZA IZDELAVO JEKLA IN DRUGIH ZLITIN</t>
  </si>
  <si>
    <t>VAKUUMSKA,INDUKCIJSKA,LAB. PEČ ZA IZDEL.JEKLA IN DRUGIH ZLITIN</t>
  </si>
  <si>
    <t>Naprava se uporablja za izdelavo novih zlitin</t>
  </si>
  <si>
    <t>Equipment for melting and casting of alloys</t>
  </si>
  <si>
    <t>ELEKTRIČNA LABORATORIJSKA PEČ ZA IONSKO NITRIRANJE</t>
  </si>
  <si>
    <t>Naprava se uporablja za nitriranje površin orodij</t>
  </si>
  <si>
    <t>Equipment for plasma nitriding</t>
  </si>
  <si>
    <t>VAKUUMSKA PEČ ZA TOPLOTNO OBDELAVO IPSEN VTTC-324R Z HOLOGENIM OHLAJANJEM POD VISOKIM PRITISKOM DUŠIKA</t>
  </si>
  <si>
    <t>Naprava se uporablja za toplotno obdelavo zlitin</t>
  </si>
  <si>
    <t>Equipment for heat treatment of tool steel</t>
  </si>
  <si>
    <t>Tuja industrija</t>
  </si>
  <si>
    <t>TRIBOLOŠKO PREIZKUŠEVALIŠČE ZA IZMENIČNO DRSENJE</t>
  </si>
  <si>
    <t>Naprava se uporablja za tribološke preiskave</t>
  </si>
  <si>
    <t>Equipment fo tribological evaluation</t>
  </si>
  <si>
    <t xml:space="preserve">DEFORMACIJSKI DILATOMETER </t>
  </si>
  <si>
    <t>Strain dilatometer</t>
  </si>
  <si>
    <t xml:space="preserve">Naprava je namenjena študiju termo-mehanskih fizikalnih lastnosti materialov </t>
  </si>
  <si>
    <t>Equipment for thermo-mechanical studies</t>
  </si>
  <si>
    <t>AGILENT 720 ICP-OES SPEKTROMETER</t>
  </si>
  <si>
    <t>AGILENT 720 ICP-OES SPECTROMETER</t>
  </si>
  <si>
    <t>Naprava je namenjena kemijski analizi</t>
  </si>
  <si>
    <t>Equipment for chemical analysis</t>
  </si>
  <si>
    <t>Konfokalni  mikroskop</t>
  </si>
  <si>
    <t>Confocal  microscope</t>
  </si>
  <si>
    <t>Naprava je namenjena raziskavam materialov</t>
  </si>
  <si>
    <t>Equipment for materials research</t>
  </si>
  <si>
    <t>ODPRTA INDUKCIJSKA TALILNA PEČ Z GENERATORJEM</t>
  </si>
  <si>
    <t>Open induction furnace with generator</t>
  </si>
  <si>
    <t>P16 - 141</t>
  </si>
  <si>
    <t>PEČ EUP-K 650/1300</t>
  </si>
  <si>
    <t>Furnace EUP-K 650/1300</t>
  </si>
  <si>
    <t>THERMO-CALC</t>
  </si>
  <si>
    <t>P2-056</t>
  </si>
  <si>
    <t>ANALITIČNI KVADROPOLNI SPEKTROMETER</t>
  </si>
  <si>
    <t>Analytical mass spectometer</t>
  </si>
  <si>
    <t>P16 - 142</t>
  </si>
  <si>
    <t>ELTRA CS-800 analizator</t>
  </si>
  <si>
    <t>ELTRA CS-800 analyser</t>
  </si>
  <si>
    <t>Naprava je namenjena kemijski analizi vsebnosti C in S</t>
  </si>
  <si>
    <t>Equipment for chemical analysis of C and S</t>
  </si>
  <si>
    <t>Elektronski mikroskop</t>
  </si>
  <si>
    <t>Mikroskop Crossbeam 550 FE-SEM Gemini II</t>
  </si>
  <si>
    <t>Sodobna raziskovalna oprema Vrstični elektronski mikroskop opremljen s FIB, EDS, STEM, EBSD za raziskave materialov</t>
  </si>
  <si>
    <t>Advanced research equipment Scanning electron microscope equiped with FIB, EDS, STEM, EBSD for materials investigations</t>
  </si>
  <si>
    <t>Geološki zavod Slovenije</t>
  </si>
  <si>
    <t>Univerzitetni rehabilitacijski inštitut Republike Slovenije - Soča</t>
  </si>
  <si>
    <t>prof. dr. Zlatko Matjačić</t>
  </si>
  <si>
    <t>14038</t>
  </si>
  <si>
    <t>Večkanalni telemetrični EMG sistem</t>
  </si>
  <si>
    <t>Multichannel telemetry EMG system</t>
  </si>
  <si>
    <t xml:space="preserve">Oprema je načelno lahko dostopna za druge raziskovalne organizacije vsak teden od ponedeljka do četrtka med 13.00 in 15.00 pod pogojem da z njo rokuje ustrezno usposobljena oseba z URI-Soča. Cena se oblikuje glede na urno postavko sodelujočega zaposlenega na URI-Soča ter glede na stopnjo amortizacije opreme.  </t>
  </si>
  <si>
    <t>Equipment may be available for other research organisations every week from Monday to Thursday between 13:00 and 15.00 under the condition that an appropriate person from URI-Soča handles it. The price for using the equipment will depend.</t>
  </si>
  <si>
    <t>Večkanalni telemetrični EMG sistem je namenjen merjenju električne aktivnosti skeletnih mišic med gibanjem.</t>
  </si>
  <si>
    <t>Multichannel telemetry EMG system is intended for measure ments of electrical activity of muscles during movement.</t>
  </si>
  <si>
    <t>http://www.uri-soca.si/sl/Raziskovalna_oprema/</t>
  </si>
  <si>
    <t>P2-0228</t>
  </si>
  <si>
    <t>Znanstvenoraziskovalni center Slovenske akademije znanosti in umetnosti</t>
  </si>
  <si>
    <t>P6-0119, I0-0031</t>
  </si>
  <si>
    <t>Franci Gabrovšek, Tanja Pipan, Andrej Mihevc</t>
  </si>
  <si>
    <t>16180, 15687, 9652</t>
  </si>
  <si>
    <t>Krasoslovna terenska in laboratorijska oprema</t>
  </si>
  <si>
    <t>Karstological field and laboratory equipment</t>
  </si>
  <si>
    <t>Oprema je postavljena na terenu in tako stalno v rabi v sklopu raziskovalnih projektov.</t>
  </si>
  <si>
    <t>The equipment is installed in the field and therefore permanently used in the frame of our research projects.</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</si>
  <si>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</si>
  <si>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</si>
  <si>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105845,103256,105846,105847</t>
  </si>
  <si>
    <t xml:space="preserve">http://is.zrc-sazu.si/oprema </t>
  </si>
  <si>
    <t>042532</t>
  </si>
  <si>
    <t>P6-0119</t>
  </si>
  <si>
    <t>Tadej Slabe</t>
  </si>
  <si>
    <t>I0-0031</t>
  </si>
  <si>
    <t>Jerneja Fridl</t>
  </si>
  <si>
    <t>P6-0038</t>
  </si>
  <si>
    <t>Nina Ledinek, Andrej Perdih</t>
  </si>
  <si>
    <t>29395, 30798</t>
  </si>
  <si>
    <t>Informacijski strežnik za tvorjenje, upravljanje in uporabo gradivskih slovarskih zbirk in programski paket SlovarRed</t>
  </si>
  <si>
    <t>Corpora Laboratory Equipment and SlovarRed (software)</t>
  </si>
  <si>
    <t>Oprema se nahaja na Inštitutu za slovenski jezik Frana Ramovša in v računalniškem centru ZRC SAZU in je namenjena samo interni uporabi (licenca).</t>
  </si>
  <si>
    <t>The equipment is located at the SRC SASA’s Fran Ramovš Institute for Slovenian Language and at the SRC SASA's Computer Centre. It is licensed for internal use only.</t>
  </si>
  <si>
    <t>Oprema je namenjena tvorjenju, upravljanju in nadaljnji uporabi slovarskih zbirk, ki nastajajo na osnovi besedilnega korpusa in  spletnega seznama besed slovenskega jezika.</t>
  </si>
  <si>
    <t>The equipment is intended for composition, management and further use of dictionary collections, which are being developed upon the textual corpus and the online collection of the Slovenian language words.</t>
  </si>
  <si>
    <t>105833,105834,105835,104072,104073,104074,104075,104076,104077,104078,104291,105836,105837,105838,105839,105840,105841</t>
  </si>
  <si>
    <t>020132</t>
  </si>
  <si>
    <t>Kozma Ahačič</t>
  </si>
  <si>
    <t>P5-0217</t>
  </si>
  <si>
    <t>Grega Strban</t>
  </si>
  <si>
    <t>P1-0236</t>
  </si>
  <si>
    <t>Branko Vreš</t>
  </si>
  <si>
    <t>Programski paket FloVegSi</t>
  </si>
  <si>
    <t>FloVegSi (software, information system)</t>
  </si>
  <si>
    <t>Oprema se nahaja na Biološkem inštitutu Jovana Hadžija ZRC SAZU. Pogoji uporabe se določijo glede na specifiko poizvedbe morebitnih interesentov.</t>
  </si>
  <si>
    <t>The equipment is located at the SRC SASA’s Jovan Hadži Biological Institute. Terms of use are determined according to specific inquiries by potential users.</t>
  </si>
  <si>
    <t>FLOVEGSI je relacijska baza in aplikacija za hranjenje, obdelavo, izpise, grafične prikaze in povezave z drugimi programskimi orodji (Turboveg, Syntax idr.) in aplikacijami geografskega informacijskega sistema (GIS) za floristične, vegetacijske in favnistične podatke.</t>
  </si>
  <si>
    <t>Floristical and fitocenological database</t>
  </si>
  <si>
    <t>107415, 107416</t>
  </si>
  <si>
    <t>030117</t>
  </si>
  <si>
    <t>PoLJUBA (št. Pogodbe 430-113/2018-17)</t>
  </si>
  <si>
    <t>Tatjana Čelik</t>
  </si>
  <si>
    <t>P6-0064</t>
  </si>
  <si>
    <t>Maja Andrič</t>
  </si>
  <si>
    <t>Oprema za laboratorij za raziskovanje paleookolja</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</si>
  <si>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</si>
  <si>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Oprema se nahaja na Inštitutu za arheologijo ZRC SAZU in raziskovalci imajo stalen dostop do raziskovalne opreme.</t>
  </si>
  <si>
    <t>The research equipment is located at the Institute of archaeology SRC SASA and researchers have premanent access to research equipment</t>
  </si>
  <si>
    <t>Vrtalna oprema se uporablja za terensko delo (vzorčenje sedimenta). Palinološki laboratorij se uporablja za pripravo vzorcev za analizo peloda, rastlinskih makrofosilov in loss-on-ignition analizo.</t>
  </si>
  <si>
    <t>Coring equipment is used for fieldwork  - palynological coring  (sediment sampling). Samples for pollen, plant macrofossil and and loss-on-ignition analysis are prepared in palynological laboratory.</t>
  </si>
  <si>
    <t>103646,107846,103582,103629,103640,103641,103642,103643,103644,103647,107300</t>
  </si>
  <si>
    <t>020104</t>
  </si>
  <si>
    <t>Anton Velušček</t>
  </si>
  <si>
    <t>Franjo Drole</t>
  </si>
  <si>
    <t>AV programska oprema</t>
  </si>
  <si>
    <t>2002/2003</t>
  </si>
  <si>
    <t>Audio-visual equipment</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</si>
  <si>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</si>
  <si>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</si>
  <si>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</si>
  <si>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</si>
  <si>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100998,101322,101343,104787,106170</t>
  </si>
  <si>
    <t>030028</t>
  </si>
  <si>
    <t>P6-0111</t>
  </si>
  <si>
    <t>Marjetka Golež Kaučič, Drago Kunej</t>
  </si>
  <si>
    <t>8191, 14493</t>
  </si>
  <si>
    <t>Digitalna računalniško podprta avdio delovna postaja</t>
  </si>
  <si>
    <t>Digital computer supported audio work station</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</si>
  <si>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</si>
  <si>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</si>
  <si>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</si>
  <si>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</si>
  <si>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101043,101081,101052,101070,101082</t>
  </si>
  <si>
    <t>030036</t>
  </si>
  <si>
    <t>Marjetka Golež Kaučič</t>
  </si>
  <si>
    <t>J6-8261</t>
  </si>
  <si>
    <t>Mojca Kovačič</t>
  </si>
  <si>
    <t>J6-9369</t>
  </si>
  <si>
    <t>Marija Klobčar</t>
  </si>
  <si>
    <t>J7-9426</t>
  </si>
  <si>
    <t>Interreg SLO-MAD</t>
  </si>
  <si>
    <t>Rebeka Kunej</t>
  </si>
  <si>
    <t>Digitalni terenski laboratorij</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</si>
  <si>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</si>
  <si>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</si>
  <si>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</si>
  <si>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</si>
  <si>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101208,101285,101287,101112,101206,101210,101211,101212,101215,101218,101219,101221,101222,101223,107843,101296,101298,105790,105791,105792,105793,105794</t>
  </si>
  <si>
    <t>070266</t>
  </si>
  <si>
    <t>Digitalni arhiv GNI</t>
  </si>
  <si>
    <t>GNI digital archive</t>
  </si>
  <si>
    <t>The access is supported for scinetists and researchers on the Institute of Ethnomusicology, and other institutes of SRC SASA. .</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</si>
  <si>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</si>
  <si>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</si>
  <si>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101041,101190,101217,101282,105789,105788</t>
  </si>
  <si>
    <t>040994</t>
  </si>
  <si>
    <t>Adrijan Košir, Anton Velušček</t>
  </si>
  <si>
    <t>15155, 13607</t>
  </si>
  <si>
    <t>Sistem za izdelavo mikroskopskih preparatov Logitech</t>
  </si>
  <si>
    <t>Logitech - thin-section preparation system</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</si>
  <si>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</si>
  <si>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</si>
  <si>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</si>
  <si>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</si>
  <si>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102181</t>
  </si>
  <si>
    <t xml:space="preserve">P6-0064 
</t>
  </si>
  <si>
    <t xml:space="preserve">P1-0008 
</t>
  </si>
  <si>
    <t>Špela Goričan</t>
  </si>
  <si>
    <t>Nadja Zupan Hajna</t>
  </si>
  <si>
    <t>Namizni rentgenski praškovni difraktometer XRD Bruker</t>
  </si>
  <si>
    <t>Bruker XRD benchtop</t>
  </si>
  <si>
    <t>Oprema je postavljena v pisarni št. 201 na Inštitutu za raziskovanje krasa ZRC SAZU v Postojni, Titov trg 2. Oprema je predvsem namenjena raziskovalnemu delu in izvajanju projektov Inštituta  (licenca). Pogoji uporabe se določijo glede na specifiko poizvedbe morebitnih interesentov.</t>
  </si>
  <si>
    <t>The equipment is installed in room 201 of the Karst Research Institute ZRC SAZU in Postojna, Titov trg 2. The equipment is primarily intended for the research work and implementation of projects of the Institute  (license). Terms of use are determined according to specific inquiries by potential users.</t>
  </si>
  <si>
    <t>XRD je namenjen določanju mineralne sestave vzorcev kamnin in sipkih sedimentov.</t>
  </si>
  <si>
    <t>XRD is intended to determine the mineral composition of rock samples and bulk sediments.</t>
  </si>
  <si>
    <t>INŠTITUT ZA HMELJARSTVO IN PIVOVARSTVO SLOVENIJE</t>
  </si>
  <si>
    <t>dr.Radišek Sebastjan,</t>
  </si>
  <si>
    <t>20162</t>
  </si>
  <si>
    <t>Equpment for giagnostic research in phytophatology</t>
  </si>
  <si>
    <t>Oprema je lahko na voljo ostalim raziskovalnim organizacijam max do 20% uporabe.Podrobnosti se definirajo v pogodbi</t>
  </si>
  <si>
    <t>Equipment could beaccessible in joint use to other research institutions max.to 20%.Terms and conditions should be defined by the contract</t>
  </si>
  <si>
    <t>Oprema omogoča delo z mikroorganizmi(glive,bakterije) in detekcijo pri molekularnih analizah</t>
  </si>
  <si>
    <t>Equpment manage manipulation with microorganisms(fungi.bacteria) and molekular detection</t>
  </si>
  <si>
    <t>32956-komora mikrobiološka telstar biosta-laminar/ Laminarium chamber</t>
  </si>
  <si>
    <t>P4-0077</t>
  </si>
  <si>
    <t>dr.Radišek Sebastjan in tehnični sodelavci</t>
  </si>
  <si>
    <t>L4-6809</t>
  </si>
  <si>
    <t>32953-parni sterilizator systec 3870 ELV / Steam sterilizator – avtoclav</t>
  </si>
  <si>
    <t>32958-Genius bio digital sistem za arhiviranje agaroze / Digital system for photo agarose gels</t>
  </si>
  <si>
    <t xml:space="preserve">32954-hibridizacijska pečica / Hibridization chamber </t>
  </si>
  <si>
    <t>http://www.ihps.si/raziskave-in-razvoj/oprema/</t>
  </si>
  <si>
    <t>Oprema za izvajanje raziskovalnih in diagnostičnih laboratorijskih analiz s področja fitopatologije - komora mikrobiološka telstar biosta-laminar</t>
  </si>
  <si>
    <t>Equpment for giagnostic research in phytophatology - Laminarium chamber</t>
  </si>
  <si>
    <t>Oprema za izvajanje raziskovalnih in diagnostičnih laboratorijskih analiz s področja fitopatologije - Genius bio digital sistem za arhiviranje agaroze</t>
  </si>
  <si>
    <t>Equpment for giagnostic research in phytophatology -Digital system for photo agarose gels</t>
  </si>
  <si>
    <t>Oprema za izvajanje raziskovalnih in diagnostičnih laboratorijskih analiz s področja fitopatologije - hibridizacijska pečica</t>
  </si>
  <si>
    <t xml:space="preserve">Equpment for giagnostic research in phytophatology - Hibridization chamber </t>
  </si>
  <si>
    <t>0782-004</t>
  </si>
  <si>
    <t>P2-0241</t>
  </si>
  <si>
    <t>Sistem za vizualno karakterizacijo obdelovalnih procesov in parametrov</t>
  </si>
  <si>
    <t>System for visual characterisation of manufacturing</t>
  </si>
  <si>
    <t>Oprema je dostopna v laboratoriju in je na razpolago večim souporabnikom Fakultete pod nadzorom usposobljenega člana raziskovalne skupine. Kontakt: edvard.govekar@fs.uni-lj.si</t>
  </si>
  <si>
    <t>The equipment is available in the laboratory and is available to several users under the supervision of a qualified member of the research group. Contact: edvard.govekar@fs.uni-lj.si</t>
  </si>
  <si>
    <t>Oprema se uporablja za vizualizacijo procesov v vidnem in infrardečem spektru.</t>
  </si>
  <si>
    <t>Equipment is used for visualization in the visible and infrared spectrum.</t>
  </si>
  <si>
    <t>https://www.fs.uni-lj.si/raziskovalna_dejavnost/raziskovalna_dejavnost/oprema/2016050519260135/</t>
  </si>
  <si>
    <t>Edvard Govekar</t>
  </si>
  <si>
    <t>0782-034</t>
  </si>
  <si>
    <t>P2-0223</t>
  </si>
  <si>
    <t>Hitrotekoči sistem za spremljanje dinamičnih in termičnih procesov</t>
  </si>
  <si>
    <t>Fast speed fluid system for monitoring dynamical and thermo processes</t>
  </si>
  <si>
    <t>Preko spletnega ali e-mail kontakta iztok.golobic@fs.uni-lj.si je oprema skupaj z operaterjem razpoložljiva z najavo vsaj  3 dni pred snemanjem</t>
  </si>
  <si>
    <t>Via web or e-mail contact iztok.golobic@fs.uni-lj.si the equipment is available together with the operator. The reservation in needed at least 3 days before.</t>
  </si>
  <si>
    <t>Spremljanje hitrih in izjemno hitrih pojavov v laboratorijskem, industrijskem in naravnem okolju ob snemanju z več deset tisoč slik na sekundo. Omogočeno snemanje tudi preko mikroskopa do 1500 kratne povačave.</t>
  </si>
  <si>
    <t>https://www.fs.uni-lj.si/raziskovalna_dejavnost/raziskovalna_dejavnost/oprema/2016051309323693/</t>
  </si>
  <si>
    <t>Iztok Golobič</t>
  </si>
  <si>
    <t>Tržni projekti</t>
  </si>
  <si>
    <t>0782-016</t>
  </si>
  <si>
    <t>P2-0231</t>
  </si>
  <si>
    <t>prof.dr. M. Kalin</t>
  </si>
  <si>
    <t>Naprava za raziskavo fretinga s pripradajočo opremo za analizo površin</t>
  </si>
  <si>
    <t>Fretting test rig with equipment for contact surface analysis</t>
  </si>
  <si>
    <t>Oprema je na razpolago na CTD, Bogišičeva 8 po predhodnem dogovoru. Kontakt: mitjan.kalin@fs.uni-lj.si</t>
  </si>
  <si>
    <t xml:space="preserve">Equipment is available at CTD, Bogišičeva 8 with preliminary arrangement. Contact: mitjan.kalin@fs.uni-lj.si
</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</si>
  <si>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</si>
  <si>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The equipment is intended for the research of fretting wear mechanism, which arises at high frequency and high amplitude oscillations in micrometre domain.</t>
  </si>
  <si>
    <t>https://www.fs.uni-lj.si/raziskovalna_dejavnost/raziskovalna_dejavnost/oprema/2016051310145549/</t>
  </si>
  <si>
    <t>Mitjan Kalin</t>
  </si>
  <si>
    <t>L2-9244</t>
  </si>
  <si>
    <t>LV EU</t>
  </si>
  <si>
    <t>0782-039</t>
  </si>
  <si>
    <t>P2-0270</t>
  </si>
  <si>
    <t>izr. prof. dr. R. Petkovšek</t>
  </si>
  <si>
    <t>Laserski izvori z opremo</t>
  </si>
  <si>
    <t>Laser sources with equipment</t>
  </si>
  <si>
    <t>Dostop do opreme je v domeni vodje Laboratorija. Kontakt: rok.petkovsek@fs.uni-lj.si</t>
  </si>
  <si>
    <t>Laserski izvori z opremo so namenjeni raziskavam laserskih obdelovalnih procesov in laserskih merilnih metod.</t>
  </si>
  <si>
    <t>https://www.fs.uni-lj.si/raziskovalna_dejavnost/raziskovalna_dejavnost/oprema/2016051310180795/</t>
  </si>
  <si>
    <t>Roman Šturm</t>
  </si>
  <si>
    <t xml:space="preserve">Pedagoški proces </t>
  </si>
  <si>
    <t xml:space="preserve">Rok Petkovšek, Matija Jezeršek   </t>
  </si>
  <si>
    <t>Naprava za analizo degredacije biološko razgradljivih olj</t>
  </si>
  <si>
    <t>Instrumentation for degradation stability analysis of biodegradable oils</t>
  </si>
  <si>
    <t>Naprava je namenjena analizi obstojnosti biološko razgradljivih olj in drugih olj in masti, s poudarkom na degradacijski stabilnosti. .</t>
  </si>
  <si>
    <t>The instrumentation is intended for analysis of stability of biologically degradable and other oils and greases with emphasis on degradation stability.</t>
  </si>
  <si>
    <t>https://www.fs.uni-lj.si/raziskovalna_dejavnost/raziskovalna_dejavnost/oprema/2016051310343418/</t>
  </si>
  <si>
    <t>0782-028</t>
  </si>
  <si>
    <t>P2-0264</t>
  </si>
  <si>
    <t>doc. dr. L. Slemenik Perše</t>
  </si>
  <si>
    <t>Sistem za analizo mikrodeformacij submikronskih vlaken pri termomehanskem obremenjevanju s pulznim laserjem</t>
  </si>
  <si>
    <t>2003/2004</t>
  </si>
  <si>
    <t>System for analayzing of microdeformations submicronic fibers by thermo-mechanical loading with pulse laser</t>
  </si>
  <si>
    <t>Dostop do opreme je v domeni vodje laboratorija. Kontakt: cem@fs.uni-lj.si</t>
  </si>
  <si>
    <t>Oprema ja namenjena preučevanju morfologije materialov. Omogoča povečavo do 100x10 pri transmisijski ali reflektivni svetlobi. Dodatna oprema omogoča preizkavo pri povišanih temperaturah, do 350°C, spreminjajočih temperaturah s hitrostjo spreminjanja 0,01 do 30°C/min in pripravo vzorcev.</t>
  </si>
  <si>
    <t xml:space="preserve">The main purpose of equipment is specimen morphology investigation. It can be done at magnification up to 100x10 at transmitted or reflected light. Additional equipment allows also investigation at elevated temperature, up to 350°C, temperature scan from 0.01 to 30°C/min and sample preparation.  </t>
  </si>
  <si>
    <t>https://www.fs.uni-lj.si/raziskovalna_dejavnost/raziskovalna_dejavnost/oprema/2016051310390393/</t>
  </si>
  <si>
    <t xml:space="preserve">Lidija Slemenik Perše </t>
  </si>
  <si>
    <t>Pedagoški proces</t>
  </si>
  <si>
    <t>0782-013</t>
  </si>
  <si>
    <t>P2-0266</t>
  </si>
  <si>
    <t xml:space="preserve">izr. prof. dr. F. Pušavec </t>
  </si>
  <si>
    <t>Skenirna naprava Cyclom s tipali</t>
  </si>
  <si>
    <t>Cyclom scanning device with sensors</t>
  </si>
  <si>
    <t>Dostop do skenirne naprave Cyclone je možen po dogovoru z vodjo laboratorija. Opremo je možno najeti stupaj z kvaliificiranim operaterjem. Kontakt: franci.pusavec@fs.uni-lj.si</t>
  </si>
  <si>
    <t>Access to the Cyclon scaning device is possible on a rent bases. Condition for a rent is that with equipment handled qualified operator  and that a rent is paid after use of equipment. Contact: franci.pusavec@fs.uni-lj.si</t>
  </si>
  <si>
    <t xml:space="preserve">Skenirna naprava Cyclone 2 je primerna za zelo natančno 3D-skeniranje površin predmetov oz. dimenzijsko preverjanje predmetov izven proizvodne linije. Skeniranje površine lahko poteka v ravnini (2D-skeniranje) oz. v prostoru (3D-skeniranje), pri čemer se oblikuje t.i. "oblak točk", ki je pravzaprav digitalni zapis površine. </t>
  </si>
  <si>
    <t xml:space="preserve">Renishaw Cyclone 2 scanning device is independant unit for very precise 3D-scanning and measuring tasks outside the production lines. Enclosed software offers a lot options concerning different ways to gather data from unknown 2D- profiles and 3D-surface.
</t>
  </si>
  <si>
    <t>https://www.fs.uni-lj.si/raziskovalna_dejavnost/raziskovalna_dejavnost/oprema/2016051310413723/</t>
  </si>
  <si>
    <t>P2-0226</t>
  </si>
  <si>
    <t>Franci Pušavec</t>
  </si>
  <si>
    <t>0782-001</t>
  </si>
  <si>
    <t>P2-0162</t>
  </si>
  <si>
    <t>prof. dr. B. Šarler</t>
  </si>
  <si>
    <t>CTA anemometer</t>
  </si>
  <si>
    <t>Constant Temperature Anemometer</t>
  </si>
  <si>
    <t>Dostop do opreme je v domeni vodje Laboratorija. Kontakt:bozidar.sarler@fs.uni-lj.si</t>
  </si>
  <si>
    <t>Access to equipment is in the domain of the Head of Laboratory. Contact: bozidar.sarler@fs.uni-lj.si</t>
  </si>
  <si>
    <t>CTA anemometer omogoča merjenje lokalne dinamike hitrosti v kapljevinah in plinih.</t>
  </si>
  <si>
    <t>CTA anemometer allows measurements of local velocity dynamics in gases and liquids.</t>
  </si>
  <si>
    <t>https://www.fs.uni-lj.si/raziskovalna_dejavnost/raziskovalna_dejavnost/oprema/2016051310590162/</t>
  </si>
  <si>
    <t>Božidar Šarler</t>
  </si>
  <si>
    <t>0782-030</t>
  </si>
  <si>
    <t>Sistem za popis integritete površin po mehanski in toplotni obdelavi</t>
  </si>
  <si>
    <t>System for survey of surface integrity after mechanical and thermo processing</t>
  </si>
  <si>
    <t>Ponedeljek - petek,  kadar oprema ni zasedena zaradi vaj. Kontakt:  roman.sturm@fs.uni-lj.si</t>
  </si>
  <si>
    <t>Monday - Friday, when the equipment is available. Contact:  roman.sturm@fs.uni-lj.si</t>
  </si>
  <si>
    <t>SEM - elektronska mikroskopija, EDS analiza, WDS analiza; Natezni preizkus do 45 kN upogibni  in tlačni preizkus, preizkušanje lepljenih in varjenih spojev, preizkušanje dinamične trdnosti, določanje da/dn oz. hitrosti širjenja razpok, določanje odpornosti materialov in površinskih zaščitnih slojev proti koroziji. Možnost uporabe različnih vrst korozivnih medijev z različno koncentracijo.</t>
  </si>
  <si>
    <t>https://www.fs.uni-lj.si/raziskovalna_dejavnost/raziskovalna_dejavnost/oprema/2016051312194154/</t>
  </si>
  <si>
    <t>Modificiran ekstruder z regulacijo termo-mehanske obremenitve materiala</t>
  </si>
  <si>
    <t>Modificated extrudor with regulation of thermo-mechanical load of material</t>
  </si>
  <si>
    <t>Izposoja možna v skladu z dogovorom, kontakt: cem@fs.uni-lj.si</t>
  </si>
  <si>
    <t>Ekstrudor je namenjen ekstrudiranju prahu in granul plastike pri temperaturnem območju med sobno temp. in 400 °C. Ekstrudiran material ima lahko krožno obliko prereza ali pa je ekstrudiran v obliki traku.</t>
  </si>
  <si>
    <t xml:space="preserve">Extruder is designed for extrusion of powder and plastic granules in a temperature range between room temp. and 400 ° C. Extruded material may have circular or tape shape. </t>
  </si>
  <si>
    <t>https://www.fs.uni-lj.si/raziskovalna_dejavnost/raziskovalna_dejavnost/oprema/2016051312255269/</t>
  </si>
  <si>
    <t>novo – procesiranje</t>
  </si>
  <si>
    <t>novo – ekstrudor</t>
  </si>
  <si>
    <t>0782-015</t>
  </si>
  <si>
    <t>P2-0182</t>
  </si>
  <si>
    <t>Merilna in računalniška oprema za specialna razvojna vrednotenja</t>
  </si>
  <si>
    <t>Mesurement and CAE equipment for special R&amp;D evaluations</t>
  </si>
  <si>
    <t>Do opreme imajo dostop partnerji razvojnega centra CRV ter ostali partnerji laboratorija LAVEK na UL-FS, s katerimi sodelujemo na skupnih razvojnih in raziskovalnih projektih. Kontakt: marko.nagode@fs.uni-lj.si</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</si>
  <si>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</si>
  <si>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https://www.fs.uni-lj.si/raziskovalna_dejavnost/raziskovalna_dejavnost/oprema/2016051312260770/</t>
  </si>
  <si>
    <t>Marko Nagode</t>
  </si>
  <si>
    <t>Oprema za raziskave in karakterizacijo obrabnih mehanizmov na področju nanotribologije</t>
  </si>
  <si>
    <t xml:space="preserve">Equipment for investigation and characterization of wear nano-tribological mechanisms </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</si>
  <si>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</si>
  <si>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</si>
  <si>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https://www.fs.uni-lj.si/raziskovalna_dejavnost/raziskovalna_dejavnost/oprema/2016051312341101/</t>
  </si>
  <si>
    <t>0782-002</t>
  </si>
  <si>
    <t>P2-0263</t>
  </si>
  <si>
    <t>Temperaturna komora z zahtevanim priborom, merilno in programsko opremo za mehansko analizo inteligentnih gradiv</t>
  </si>
  <si>
    <t>Temperature chamber with required equipment, mesurament and programm equipment for analyzing intelligent elements</t>
  </si>
  <si>
    <t>Dostop do opreme je v domeni vodje laboratorija. Kontakt miha.brojan@fs.uni-lj.si</t>
  </si>
  <si>
    <t>Uporablja se za analizo mehanskih lastnosti gradiv.</t>
  </si>
  <si>
    <t>https://www.fs.uni-lj.si/raziskovalna_dejavnost/raziskovalna_dejavnost/oprema/2016051312442302/</t>
  </si>
  <si>
    <t>Miha Boltežar</t>
  </si>
  <si>
    <t>Laserska izvora z opremo</t>
  </si>
  <si>
    <t>Dostop do opreme je v domeni vodje laboratorija. Kontakt rok.petkovsek@fs.uni-lj.si</t>
  </si>
  <si>
    <t>Access to equipment is in the domain head of the laboratory. Contact rok.petkovsek@fs.uni-lj.si</t>
  </si>
  <si>
    <t>Lasersik izvori z opremo so namenjeni raziskavam laserskih obdelovalnih procesov in laserskih merilnih metod.</t>
  </si>
  <si>
    <t>https://www.fs.uni-lj.si/raziskovalna_dejavnost/raziskovalna_dejavnost/oprema/2016051312464629/</t>
  </si>
  <si>
    <t xml:space="preserve">Pedagoški proces  </t>
  </si>
  <si>
    <t>Sistem za karakterizacijo tehnoloških procesov</t>
  </si>
  <si>
    <t>2004/2005</t>
  </si>
  <si>
    <t>System for characterization of technological processes</t>
  </si>
  <si>
    <t>Direktni kontakt s skrbnikom; za vsak primer posebej. Kontakt: edvard.govekar@fs.uni-lj.si</t>
  </si>
  <si>
    <t>Oprema se uporablja pri zajemanju in analizi podatkov.</t>
  </si>
  <si>
    <t>https://www.fs.uni-lj.si/raziskovalna_dejavnost/raziskovalna_dejavnost/oprema/2016051312521682/</t>
  </si>
  <si>
    <t>0782-009</t>
  </si>
  <si>
    <t>prof. dr. A. Kitanovski/   izr. prof. dr. U. Stritih</t>
  </si>
  <si>
    <t>18580,   15163</t>
  </si>
  <si>
    <t>Merilna oprema za merjenje temparaturnih polj (termovizijska kamera)</t>
  </si>
  <si>
    <t>FLIR ThermaCAM S65 -FLIR Systems</t>
  </si>
  <si>
    <t>Možnost izposoje za največ 3 dni. Kontakt: andrej.kitanovski@fs.uni-lj.si in  uros.stritih@fs.uni-lj.si.</t>
  </si>
  <si>
    <t>Possible renting for max. 3 days. Contact:  andrej.kitanovski@fs.uni-lj.si and  uros.stritih@fs.uni-lj.si.</t>
  </si>
  <si>
    <t>Termokamera za brezdotično merjenje površinskih temperatur. Dodatne informacije Fakulteta za strojništvo, tel. 01 4771103.</t>
  </si>
  <si>
    <t>Infrared camera for contactless measurements of the surface temperatures. Additional info Fakulteta za strojništvo, tel. 01 4771103.</t>
  </si>
  <si>
    <t>https://www.fs.uni-lj.si/raziskovalna_dejavnost/raziskovalna_dejavnost/oprema/2016051312550686/</t>
  </si>
  <si>
    <t>Andrej Kitanovski,    Uroš Stritih</t>
  </si>
  <si>
    <t>Tlačni senzor s procesno enoto</t>
  </si>
  <si>
    <t>Pressure sensor processing unit</t>
  </si>
  <si>
    <t>Dostop do opreme je v domeni vodje laboratorija. Kontakt:bozidar.sarler@fs.uni-lj.si</t>
  </si>
  <si>
    <t>Access to equipment is in the domain of the head of laboratory. Contact: bozidar.sarler@fs.uni-lj.si</t>
  </si>
  <si>
    <t>Optični senzor omogoča lokalne meritve dinamike tlaka v fluidih.</t>
  </si>
  <si>
    <t>Optical sensor allows local measurements of pressure dynamics in fluids.</t>
  </si>
  <si>
    <t>https://www.fs.uni-lj.si/raziskovalna_dejavnost/raziskovalna_dejavnost/oprema/2016051312583891/</t>
  </si>
  <si>
    <t xml:space="preserve">Sistem za refunkcionalizacijo konstrukcijskih polimerov
</t>
  </si>
  <si>
    <t>2007/2008</t>
  </si>
  <si>
    <t>System for refunctionanalayzing of construction polymers</t>
  </si>
  <si>
    <t>Opreme je namenjena reološkim preiskavam materiala v skladu z ISO 3219 in ISO 6721 standardom. Poleg tega pa je na napravi možno izvesti tudi teste strižnega lezenja in relaksacije.</t>
  </si>
  <si>
    <t>The main purpose of equipment is investigation of a material rheology in compliance with ISO 3219 and ISO 6721. Besides that, also shear creep/relaxation characterization can be performed.</t>
  </si>
  <si>
    <t>https://www.fs.uni-lj.si/raziskovalna_dejavnost/raziskovalna_dejavnost/oprema/2016051313101573/</t>
  </si>
  <si>
    <t>P2-0401</t>
  </si>
  <si>
    <t>Tomaž Katrašnik</t>
  </si>
  <si>
    <t>Naprava za izvajanje prilagojenih triboloških testov</t>
  </si>
  <si>
    <t>Interchangeable machine for adjustable tribological testing</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</si>
  <si>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</si>
  <si>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Interchangeable machine for adjustable tribological testing. Enables the analysis of effects of small forces (mN), adsorbed boundary films, Van der Waals and electrostacic forces, meniscus forces etc.</t>
  </si>
  <si>
    <t>https://www.fs.uni-lj.si/raziskovalna_dejavnost/raziskovalna_dejavnost/oprema/2016051313183017/</t>
  </si>
  <si>
    <t>Naprava za merjenje debelin "in-situ" mejnih mazalnih  filmov v rangu nanometrske skale</t>
  </si>
  <si>
    <t>Traction machine for “in-situ” measurement of boundary lubricating films on nanoscale range</t>
  </si>
  <si>
    <t>Naprava za merjenje debelin "in-situ" mejnih mazalnih  filmov v rangu nanometrske skale.</t>
  </si>
  <si>
    <t>Machine for in-situ measurement of boundary lubrication films in the nanometre range.</t>
  </si>
  <si>
    <t>https://www.fs.uni-lj.si/raziskovalna_dejavnost/raziskovalna_dejavnost/oprema/2016051313211320/</t>
  </si>
  <si>
    <t>Sistem za karakterizacijo vedenja časovno-odvisnih materialov na nano in mikro skali (Nanoindenter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</si>
  <si>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</si>
  <si>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</si>
  <si>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</si>
  <si>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https://www.fs.uni-lj.si/raziskovalna_dejavnost/raziskovalna_dejavnost/oprema/2016051313231697/</t>
  </si>
  <si>
    <t>novo – nanoindenter</t>
  </si>
  <si>
    <t>0782-040</t>
  </si>
  <si>
    <t>izr. prof. dr. M. Jezeršek</t>
  </si>
  <si>
    <t>Eksperimentalni laserski sistem za mikro-obdelave</t>
  </si>
  <si>
    <t>Experimental laser based micro-machining system</t>
  </si>
  <si>
    <t>Oprema je dostopna v laboratoriju KOLT po predhodnem dogovoru s skrbnikom opreme. Kontakt: matija.jezersek@fs.uni-lj.si</t>
  </si>
  <si>
    <t>Equipment is available in the laboratory KOLT by prior arrangement with the administrator of the equipment. Contact: matija.jezersek@fs.uni-lj.si</t>
  </si>
  <si>
    <t xml:space="preserve">Oprema je namenjena raziskavam laserskih mikro-obdelovalnih procesov ter pripadajočih optodinamskih pojavov. Poseben poudarek je namenjen optimizaciji procesov z uporabo sprotnih metod merjenja procesnih parametrov.  </t>
  </si>
  <si>
    <t>The equipment is intended for research into laser micro-processing and related optodynamic phenomena. Special emphasis is given to optimization of processes by using real-time measuring of process parameters.</t>
  </si>
  <si>
    <t>https://www.fs.uni-lj.si/raziskovalna_dejavnost/raziskovalna_dejavnost/oprema/2016051313263563/</t>
  </si>
  <si>
    <t>P2-0392</t>
  </si>
  <si>
    <t>Matija Jezeršek</t>
  </si>
  <si>
    <t>Matija Jezeršek, Rok Petkovšek</t>
  </si>
  <si>
    <t xml:space="preserve">Vertikalni rezkalni center - visokohitrostni obdelovalni stroj
</t>
  </si>
  <si>
    <t>High speed milling machine Sodick MC 430L</t>
  </si>
  <si>
    <t>drugi javni viri</t>
  </si>
  <si>
    <t>Zunanji uporabniki, ki bi želeli uporabljati kapacitete stoja za izdelavo svojih testnih izdelkov je lahko izdelavo izdelkov na stroju naročijo operaterju v laboratoriju za odrezavnje po dogovoru s predstojnikom in vljavnem ceniku delovne ure stroja+operaterja. Kontakt: franci.pusavec@fs.uni-lj.si</t>
  </si>
  <si>
    <t>Access to the high speed milling machine is possible on a rent bases. Condition for a rent is that with equipment handled qualified operator  and that a rent is paid after use of equipment. Contact: franci.pusavec@fs.uni-lj.si</t>
  </si>
  <si>
    <t>CNC-stroj (tip: MC 430L) proizvajalca SODICK, je namenjen za raziskave in izobraževanje na področju visoko- preciznega frezanja in mikro-frezanja najbolj zahtevnih materialov in kompleksnih geometrij. Nova generacija visoko hitrostnih (HSC) frezalnih centrov združuje linearne pogone na vseh oseh, s čimer je zagotovljena visoka dinamična odzivnost stroja (pospeški do 10 m/s2) in najvišja stopnja preciznosti obdelave v mikrometrskem področju pri maksimalnih vrtljajih glavnega vretena (do 40.000 vrt/min). Upravljanje stroja je izredno enostavno zahvaljujoč novemu krmilniku zasnovanem na Windows XP-okolju, ki je kombiniran s Sodick-ovo kontrolo gibanja. Vsa omenjena inovativna tehnologija, združena v CNC-stroju postavlja nove standarde za naslednjo generacijo mikro frezanja.</t>
  </si>
  <si>
    <t>CNC-machine (type: MC 430l) manufactured by SODICK , is used for research and education in the field of high-precision micro-milling and milling most challenging materials and complex geometries. A new generation of high-speed (HSC) milling centers combines linear drives in all axes, thus ensuring a high dynamic response of the machine (accelerations up to 10 m/s2) and the highest level of precision processing in the field of micrometers in maximum spindle speeds (up to 40,000 rev / min). To operate the machine is very easy thanks to the new controller concept based on Windows XP-environment, which is combined with Sodick ovo movement control. All mentioned innovative technology combined into a CNC machine sets new standards for the next generation of micro-milling.</t>
  </si>
  <si>
    <t>https://www.fs.uni-lj.si/raziskovalna_dejavnost/raziskovalna_dejavnost/oprema/2016051314404743/</t>
  </si>
  <si>
    <t>L2-8184</t>
  </si>
  <si>
    <t>0782-037</t>
  </si>
  <si>
    <t>I0-0022</t>
  </si>
  <si>
    <t>doc. dr. T. Češnovar</t>
  </si>
  <si>
    <t xml:space="preserve">Visokozmogljivi računski sestav  HPCFS
</t>
  </si>
  <si>
    <t>2010            2016 (nadgradnja)</t>
  </si>
  <si>
    <t>High performance compute cluster HPCFS</t>
  </si>
  <si>
    <t>Zunanji uporabniki, ki bi želeli uporabljati računske kapacitete za svoje namene lahko le te najamejo po dogovoru in veljavnem ceniku za zunanje uporabnike. Kontakt:
leon.kos@fs.uni-lj.si      (cena je določena za 150 jeder na uro)</t>
  </si>
  <si>
    <t>External access to computing facilities is granted on the basis of agreement and price list for external users. Contact:
leon.kos@fs.uni-lj.si</t>
  </si>
  <si>
    <t>Sestav računalnikov (cluster) lahko s porazdelitvijo na več vzporednih procesov rešuje probleme, ki bi zahtevali tedne, mesec ali celo leto pri dveh, treh ali štirih procesorskih enotah. S sestavom, ki ima 500 ali več procesorskih enot se ta čas bistveno skrajša in predvsem omogoča pospešen vpogled v rezultate. Tako dosežemo hitrejše iskanje rešitve, ki je na namiznem računalniku celo nemogoča. Na področju simulacij tehničnih sistemov je uporaba takih super računalnikov samoumevna.</t>
  </si>
  <si>
    <t>Computing cluster enables parallel solving of numerical problem tat could take weeks and more on desktop computer. Cluster with 768 procesors can quickly solve such problems and provides results in a timely maner. Faster turnaround enables research that is on desktop computer nearly impossible.</t>
  </si>
  <si>
    <t>http://hpc.fs.uni-lj.si/</t>
  </si>
  <si>
    <t>PS ULFS 0782</t>
  </si>
  <si>
    <t xml:space="preserve">prof. dr. Mitjan Kalin, dekan </t>
  </si>
  <si>
    <t>Programska oprema ANSYS za HPCFS</t>
  </si>
  <si>
    <t>ANSYS simulation software suite for HPCFS</t>
  </si>
  <si>
    <t>Zunanji uporabniki, ki bi želeli uporabljati računske kapacitete za svoje namene lahko le te najamejo po dogovoru in veljavnem ceniku za zunanje uporabnike. Kontakt:
leon.kos@fs.uni-lj.si</t>
  </si>
  <si>
    <t>Usage of the software is linked to valid HPCFS access and project requiring such software based on the total available licences and academic research agreement with ANSYS for such use. Contact:
leon.kos@fs.uni-lj.si</t>
  </si>
  <si>
    <t>ANSYS simulation sofware provides numerical finite element and finite volume simualtions to the compute cluster. Multiphysics simulated includes static, dynamic, stability, temperature and heat transfer analyses of solids and fluids.</t>
  </si>
  <si>
    <t>v ceni HPCFS</t>
  </si>
  <si>
    <t>prof. dr. M. Kalin</t>
  </si>
  <si>
    <t>Profilometer optični 3D</t>
  </si>
  <si>
    <t>3D optical interferometer</t>
  </si>
  <si>
    <t>Oprema je na razpolago na TINT, Bogišičeva 8 po predhodnem dogovoru. Kontakt: mitjan.kalin@fs.uni-lj.si</t>
  </si>
  <si>
    <t xml:space="preserve">Equipment is available at TINT, Bogišičeva 8 with preliminary arrangement. Contact: mitjan.kalin@fs.uni-lj.si
</t>
  </si>
  <si>
    <t>Interferometer se uporablja za analizo topografij gladkih in hrapavoh površin z resolucijo pod 1 nm. Uporablja se lahko za analizo teksturiranih površin, za analizo obrabnih mehanizmov in obrabnih sledi, za geometrijske meritve, …</t>
  </si>
  <si>
    <t>3D optical interferoemter can be used for the topographical analyses of smooth and rough surfaces witn sub-nanometer resolutions. It can also be used for analyses of textured surfaces, analyses of wear mechanism and wear tracks, for the geometrical measurements, ...</t>
  </si>
  <si>
    <t>https://www.fs.uni-lj.si/raziskovalna_dejavnost/raziskovalna_dejavnost/oprema/2016051314543412/</t>
  </si>
  <si>
    <t>0782-007</t>
  </si>
  <si>
    <t xml:space="preserve">prof. dr. M. Boltežar </t>
  </si>
  <si>
    <t>Kalibrator pospeškov z opremo</t>
  </si>
  <si>
    <t>Accelerometer calibrator</t>
  </si>
  <si>
    <t xml:space="preserve">Dostop do opreme je v domeni vodje laboratorija.
Kontakt: miha.boltežar@fs.uni-lj.si </t>
  </si>
  <si>
    <t xml:space="preserve">One should send an email to prof. Boltežar. Contact: miha.boltežar@fs.uni-lj.si </t>
  </si>
  <si>
    <t>Oprema omogoča izvajanje kalibracije pospeškomerov.</t>
  </si>
  <si>
    <t>The equipment allows one to calibrate accelerometers.</t>
  </si>
  <si>
    <t>https://www.fs.uni-lj.si/raziskovalna_dejavnost/raziskovalna_dejavnost/oprema/2016051314582530/</t>
  </si>
  <si>
    <t>pedagoški proces</t>
  </si>
  <si>
    <t>0782-029</t>
  </si>
  <si>
    <t>izr. prof. dr. P. Podržaj</t>
  </si>
  <si>
    <t xml:space="preserve">Oprema za nadzor in procesiranja aktivnih optičnih vlaken z ohranjanjem polarizacije
</t>
  </si>
  <si>
    <t>Equipment for control and processing of PM optical fibers</t>
  </si>
  <si>
    <t>Kontakt skrbnika opreme. Tel: 4771 213; E-mail: primoz.podrzaj@fs.uni-lj.si</t>
  </si>
  <si>
    <t>Contact with the person responsible for the equipment. Contact: primoz.podrzaj@fs.uni-lj.si</t>
  </si>
  <si>
    <t>Oprema za nadzor in procesiranja aktivnih optičnih vlaken z ohranjanjem polarizacije</t>
  </si>
  <si>
    <t>Equipment for control and processing of PM optical fibers.</t>
  </si>
  <si>
    <t>https://www.fs.uni-lj.si/raziskovalna_dejavnost/raziskovalna_dejavnost/oprema/2016051315013907/</t>
  </si>
  <si>
    <t>prof. dr. E. Govekar</t>
  </si>
  <si>
    <t>Laserski sistemi in merilni pribor</t>
  </si>
  <si>
    <t>Laser systems and measurement equipment</t>
  </si>
  <si>
    <t>Paket  16</t>
  </si>
  <si>
    <t>Direct contact with the administrator for each case. Contact: edvard.govekar@.uni-lj.si</t>
  </si>
  <si>
    <t>Oprema se uporablja za lasersko obdelavo snovi ter karakterizacijo laserskega sistema in procesa.</t>
  </si>
  <si>
    <t>The equipment is used for laser manufacturing and characterization of the laser system and process.</t>
  </si>
  <si>
    <t>https://www.fs.uni-lj.si/raziskovalna_dejavnost/raziskovalna_dejavnost/oprema/2016051315044480/</t>
  </si>
  <si>
    <t>0782-024</t>
  </si>
  <si>
    <t>prof. dr. T. Katrašnik</t>
  </si>
  <si>
    <t>PEMS sistem</t>
  </si>
  <si>
    <t>Portable emission measurement system</t>
  </si>
  <si>
    <t>Oprema je na voljo po predhodnem dogovoru. Opremo je možno najeti le z operaterjem. Kontakt: tomaz.katrasnik@fs.uni-lj.si</t>
  </si>
  <si>
    <t>Equipment is available by prior arrangement. The equipment can only be rented with an operator. Contact: tomaz.katrasnik@fs.uni-lj.si</t>
  </si>
  <si>
    <t>Oprema je namenjena merjenju plinskih onesnažil v izpušnih plinih motorjev z notranjim zgorevanjem med vožnjo z vozilom.</t>
  </si>
  <si>
    <t>Equipment is aimed for measurements of gaseous exhaust emissions of internal combustion engine during regular driving with a vehicle.</t>
  </si>
  <si>
    <t>https://www.fs.uni-lj.si/raziskovalna_dejavnost/raziskovalna_dejavnost/oprema/2016051315073121/</t>
  </si>
  <si>
    <t>3D tiskalnik ProJet 3510 SD</t>
  </si>
  <si>
    <t>3D printer ProJet 3510 SD</t>
  </si>
  <si>
    <t>Stroja ne morejo uporabljati posamezniki, lahko pa vsak naroči izdelke iz stroja. Kontakt: david.homar@fs.uni-lj.si</t>
  </si>
  <si>
    <t>The machine can not be used by individuals, but you can order any product from the machine. Contact: david.homar@fs.uni-lj.si</t>
  </si>
  <si>
    <t>3D tiskalnik ProJet 3510 SD je namenjen izdelavi prototipov in končnih izdelkov. Izdelki so narejeni s tehnologijo dodajanja plasti. Izdelek je narejen direktno iz računalniškega modela.</t>
  </si>
  <si>
    <t>3D printer ProJet 3510 SD is intended for rapid prototyping and production of plastic parts by photopolymer jetting process. That is process where product is built directly from computer model by adding layers.</t>
  </si>
  <si>
    <t>https://www.fs.uni-lj.si/raziskovalna_dejavnost/raziskovalna_dejavnost/oprema/2016051315094136/</t>
  </si>
  <si>
    <t>prof. dr. I. Golobič</t>
  </si>
  <si>
    <t xml:space="preserve">Sistem za analizo hitrih dogodkov pri prenosu toplote in snovi v vidnem in v infrardečem spektru
</t>
  </si>
  <si>
    <t>System for the analysis of fast heat and mass transfer events in visible and infrared spectrum</t>
  </si>
  <si>
    <t>Preko spletnega ali telefonskega kontakta z Laboratorijem za toplotno tehniku FS UL je oprema skupaj z operaterjem razpoložljiva z najavo vsaj  3 dni pred snemanjem. Kontakt: iztok.golobic@fs.uni-lj.si</t>
  </si>
  <si>
    <t>Via e-mail or phone contact  with Laboratory for thermal technology Faculty of Mechanical Engineering University of Ljubljana  the equipment is available together with the operator. The reservation is needed at least 3 days before. Contact: iztok.golobic@fs.uni-lj.si</t>
  </si>
  <si>
    <t>Spremljanje hitrih dogodkov prenosa toplote in snovi v vidnem in v infrardečem spektru v laboratorijskem, industrijskem in naravnem okolju. V vidnem spektru lahko uporabimo mikroskop. Za Joulovo gretje je na razpolago 1000 A DC usmernik.</t>
  </si>
  <si>
    <t xml:space="preserve">Observation of fast events during heat and mass transfer processes in visual and infrared spectrum for laboratory purposes, industrial applications and in a natural environment. For visual observations the microscope could be used as well. 1000 Amp DC power supply is used for Joule heating. </t>
  </si>
  <si>
    <t>https://www.fs.uni-lj.si/raziskovalna_dejavnost/raziskovalna_dejavnost/oprema/2016051613491067/</t>
  </si>
  <si>
    <t>Vrstični elektronski mikroskop (SEM) - z delovanjem pri nizkem vakuumu (LV-SEM) in EDS analizatorjem, z možnostjo analize z oljem kontaminiranih in neprevodnih vzorcev</t>
  </si>
  <si>
    <t xml:space="preserve">Scanning Electron Microscope (SEM) with  low vacuum mode (LV-SEM) and EDS analyzer, also for analyzing with oil contaminated or non-conductive samples      </t>
  </si>
  <si>
    <t xml:space="preserve">Oprema je dostopna v laboratoriju TINT. S predhodno najavo vsaj en teden pred izvedbo analiz,  je oprema skupaj z operaterjem razpoložljiva vsem fakultetnim in zunanjim partnerjem laboratorija TINT. Kontakt: mitjan.kalin@tint.fs.uni-lj.si   </t>
  </si>
  <si>
    <t xml:space="preserve">Equipment is available in the Laboratory TINT for faculty staff and other laboratory partners. Reservation of the eqipment and a qualified member of the research group is mandatory at least one week in advance. Contact: mitjan.kalin@tint.fs.uni-lj.si     </t>
  </si>
  <si>
    <t xml:space="preserve">Oprema je namenjena izvedbi površinskih analiz (ugotavljanje obrabnih mehanizmov, stanja površin in kemijske sestave vzorcev) na vseh tipih vzorcev (električno prevodnih in neprevodnih) pri povečavah od 5x do 300.000x. Delovanje v režimu nizkega vakuuma omogoča tudi  izvedbo analiz z oljem kontaminiranih vzorcih. </t>
  </si>
  <si>
    <t>Equipment allows a performance of surface analyses (identification of wear mechanisms, surface's conditions and chemical composition of spacimens) for all types of specimens (electrically conductive and non-conductive) at magnifications 5x-300.000x. Low vacuum mode also enables to perform analyses on samples contaminated with oil.</t>
  </si>
  <si>
    <t>https://www.fs.uni-lj.si/raziskovalna_dejavnost/raziskovalna_dejavnost/oprema/2016051613514191/</t>
  </si>
  <si>
    <t xml:space="preserve">Optični brezkontaktni 3D mikroskop
</t>
  </si>
  <si>
    <t>Optical contactless
3D microscope</t>
  </si>
  <si>
    <t>Oprema je dostopna po predhodnem 
dogovoru s predstojnikom katerdre
za management obdelovalnih tehnologij,
Fakulteta za strojništvo, Univeza v Ljubljani. Kontakt: franci.pusavec@fs.uni-lj.si</t>
  </si>
  <si>
    <t>The equipment is available based on the agreement with the head of Department for management of manufacturing technologies. Contact: franci.pusavec@fs.uni-lj.si</t>
  </si>
  <si>
    <t>Naprava je namenjena za zajem in 
karakterizacije topografije (3D) površin,
vključno z evalvacijo karakteristik
površin (hrapavost, valovitost, radiji, itd.). Naprava omogoča zajem in diagnostiko na makro in mikro nivoju, z negotovostjo do nano območja.</t>
  </si>
  <si>
    <t>The equipment is used for grab
and characterization of the surface
topology (3D), including the evaluation
of characteristics (roughness, waviness, radius, etc.). The device offers grabbing and diagnostics on macro and micro level, with the uncertainty down to nano range.</t>
  </si>
  <si>
    <t>https://www.fs.uni-lj.si/raziskovalna_dejavnost/raziskovalna_dejavnost/oprema/2016051613571814/</t>
  </si>
  <si>
    <t xml:space="preserve">Tržni projekti </t>
  </si>
  <si>
    <t xml:space="preserve">Visokoločljiva hitra kamera za raziskave laserskih procesov, kavitacije in deformacij
</t>
  </si>
  <si>
    <t>Highresolution and highspeed camera for research of laser processes, cavitation and deformation</t>
  </si>
  <si>
    <t>Dostop do opreme je v domeni laboratorijev LASTEH, FOLAS, LADISK in LVTS. Kontakt janko.slavic@fs.uni-lj.si</t>
  </si>
  <si>
    <t>Access to equipment is in the domain of laboratories LASTEH, FOLAS, LADISK and LVTS. Contact: janko.slavic@fs.uni-lj.si</t>
  </si>
  <si>
    <t>Kamera je namenjena vizualizaciji ekstremno hitrih pojavov. Hitrost snemanja: do 20000 slik/sek pri polni ločljivosti in do 2.000.000 slik/s pri zmanjšani ločljivosti. Polna ločljivost: 1024x1024 točk.</t>
  </si>
  <si>
    <t>The camera is intended for visualization of extremely fast phenomena. Recording speed: up to 20,000 fps at full resolution and up to 2,000,000 fps at reduced resolution. Full resolution: 1024x1024 pixels.</t>
  </si>
  <si>
    <t>https://www.fs.uni-lj.si/raziskovalna_dejavnost/raziskovalna_dejavnost/oprema/2016112913004251/</t>
  </si>
  <si>
    <t>Matija Jezeršek, Janko Slavič, Marko Hočevar  Rok Petkovšek</t>
  </si>
  <si>
    <t>Pikosekundni vlakenski laser s spremenljivo dolžino bliskov za optodinamske mikroobdelave</t>
  </si>
  <si>
    <t>Picosecond fibre laser with adjustable pulse duration for optodynamic microprocessing</t>
  </si>
  <si>
    <t>Dostop do opreme je v domeni laboratorija LASTEH. Kontakt: matija.jezersek@fs.uni-lj.si</t>
  </si>
  <si>
    <t>Access to equipment is in the domain of laboratory LASTEH. Contact: matija.jezersek@fs.uni-lj.si</t>
  </si>
  <si>
    <t>Kupljeni laserski izvor odpira nove možnosti naprednega procesiranja materialov. Zaradi kratkih laserskih bliskov (trajanje pod 10 ps) in relativno visoke povprečne moči (6 W) omogoča raziskave na področju napredne funkcionalizacije površin, izdelave mikroizvrtin brez toplotno vplivanega območja, mikro obdelave toplotno občutljivih materialov ter laserskega hladnega označevanja.</t>
  </si>
  <si>
    <t>https://www.fs.uni-lj.si/raziskovalna_dejavnost/raziskovalna_dejavnost/oprema/2017031618055595/</t>
  </si>
  <si>
    <t>prof. dr. R. Šturm</t>
  </si>
  <si>
    <t xml:space="preserve">XRD System za merjenje zaostalih napetosti in zaostalega avstenita 
</t>
  </si>
  <si>
    <t>XRD stress analysis system</t>
  </si>
  <si>
    <t>Naročilo na Katedro za tehnologijo materialov. Meritve izvede izučen operater.</t>
  </si>
  <si>
    <t>Direct order at Katedra za tehnologijo materialov (Materials technology). Measurements are performed by trained operator.</t>
  </si>
  <si>
    <t>Meritve zaostalih napetosti in zaostalega avstenita. Možnost elektrokemičnega odtapljanja material.</t>
  </si>
  <si>
    <t>Measurements of residual stresses and retained austenite. It is possible to perform electrochemical etching.</t>
  </si>
  <si>
    <t>https://www.fs.uni-lj.si/raziskovalna_dejavnost/raziskovalna_dejavnost/oprema/2017031618122303/</t>
  </si>
  <si>
    <t>Digitalni optični mikroskop z zajemom topografije</t>
  </si>
  <si>
    <t>Digital optical microscope with capture of topography</t>
  </si>
  <si>
    <t>Dostop je mogoč po predhodnem dogovoru. Kontakt: andrej.jeromen@fs.uni-lj.si</t>
  </si>
  <si>
    <t>Access is possible upon prior arrangement. Contact: andrej.jeromen@fs.uni-lj.si</t>
  </si>
  <si>
    <t>Digitalni optični mikroskop je namenjen opazovanju in slikanju vzorcev s pomočjo vidne svetlobe. Omogoča razpon povečav 0,1-2000x, različne vrste osvetlitve ter nagib glave. 3D motorizacija mizice in programska oprema omogočata samodejno sestavljanje slik, 3D meritve vzorcev ter analizo velikosti delcev.</t>
  </si>
  <si>
    <t>The digital optical microscope is intended for observation and imaging of samples by means of visible light. It provides a magnification range of 0.1-2000x, different types of illumination, and tilting of the head. 3D motorized table and software allow automated image stitching, 3D sample measurements, and grain size analysis.</t>
  </si>
  <si>
    <t>https://www.fs.uni-lj.si/raziskovalna_dejavnost/raziskovalna_dejavnost/oprema/2018082715234390/</t>
  </si>
  <si>
    <t xml:space="preserve">P2-0241      P2-0266        P2-0248       P2-0270       </t>
  </si>
  <si>
    <t>Damjan Klobčar  Tomaž Pepelnjak   Joško Valentinčič</t>
  </si>
  <si>
    <t>2016
2017 (nadgradnja 1)
2018 (nadgradnja 2 in 3)</t>
  </si>
  <si>
    <t>Upgrade of the MTS 100 kN testing machine with the uniaxial 25 kN servo-pulsating testing machine</t>
  </si>
  <si>
    <t>Oprema se uporablja za lastne raziskave. Oprema je na voljo tudi za zunanje narocnike. Cena za storitve se za vsakega narocnika dogovori individualno glede na zahteve narocnika in potrebno opremo. Kontaktna oseba za izdelavo ponudbe je prof. Jernej Klemenc.</t>
  </si>
  <si>
    <t>The equipment is used for our R&amp;D. The equipment is also available for external clients. The quote is prepared individually according to requested service and equipment. Inquiries are handled by prof. Jernej Klemenc.</t>
  </si>
  <si>
    <t>Oprema omogoča izvajanje ločenih enoosnih natezno-tlačnih preizkusov gradiv do maksimalne sile +/-100 kN oz. +/-25 kN; statično (natezni test) ali dinamično (malociklično in velikociklično utrujanje). Oprema je pripravljena tudi za preizkuse pri povišanih temperaturah z uporabo temperaturnih komor.</t>
  </si>
  <si>
    <t>The equipment can be used to conduct separate uniaxial tensile-compression tests on material up to max. force +/- 100 kN and +/- 25 kN, respectively; static (tensile test) and dynamic (low cycle and high cycle fatigue tests). The equipment is ready for tests at high temperatures by using the temperature chambers.</t>
  </si>
  <si>
    <t>https://www.fs.uni-lj.si/raziskovalna_dejavnost/raziskovalna_dejavnost/oprema/2019021313254114/</t>
  </si>
  <si>
    <t>Jernej Klemenc</t>
  </si>
  <si>
    <t>Mikroskop na atomsko silo (atomic force microscope, AFM) z možnostjo kvantitativne analize mehanskih lastnosti inženirskih triboloških površin in mejnih filmov</t>
  </si>
  <si>
    <t>Atomic force microscope (AFM) with possibility of quantitative analysis of mechanical properties of tribological surfaces and boundary films</t>
  </si>
  <si>
    <t>Nova pridobitev laboratorija je mikroskop na atomsko silo (AFM) MFP 3D Origin, Asylum Research, Oxford Instruments. Ena izmed glavnih prednosti novega mikroskopa je možnost kvantitativnega vrednotenja mehanskih in triboloških lastnosti površin ter mejnih filmov, kot so elastičnost, dušenje, togost, trenje, disipacija energije, itd. Prav te lastnosti mejnih filmov imajo bistven pomen pri novejših triboloških študijah in omogočajo nov razvoj zelenih tehnologij mazanja, ki uporabljajo nove aditive in tvorijo filme, ki so običajno šibkejši, zato je kvantitativna primerjava med njimi ključnega pomena.</t>
  </si>
  <si>
    <t>We have recently purchased a new atomic force microscope (AFM) MFP 3D Origin, Asylum Research, Oxford Instruments. One of the main advantages of the new AFM is quantitative evaluation of the mechanical and tribological properties of surfaces and boundary films, such as for instance elasticity, damping, stiffness, friction, energy dissipation, etc. These properties of the boundary films are essential for newer tribological studies and allow for the new development of green lubrication technologies that use new additives and form films that are usually weaker, therefore quantitative comparison between them is crucial.</t>
  </si>
  <si>
    <t>https://www.fs.uni-lj.si/raziskovalna_dejavnost/raziskovalna_dejavnost/oprema/2019021313215767/</t>
  </si>
  <si>
    <t xml:space="preserve">Modularni raziskovalni hladilni sistem </t>
  </si>
  <si>
    <t>Modular research refrigerator system</t>
  </si>
  <si>
    <t>Oprema je na voljo po dogovoru z vodjo laboratorija. Opremo je možno najeti skupaj z operaterjem. Kontakt: andrej.kitanovski@fs.uni-lj.si</t>
  </si>
  <si>
    <t>Equipment is available by arrangement with the head of the laboratory. The equipment can be rented together with the operator. Contact: andrej.kitanovski@fs.uni-lj.si</t>
  </si>
  <si>
    <t>Ta sistem omogoča merjenje dinamičnih lastnosti parno-kompresijskih ciklov. Pri tem je možna enostavna menjava komponent, za namene parametričnih analiz.</t>
  </si>
  <si>
    <t>This system enables dynamic measurements of vapor-compression cycles. The components can be easily replaced to allow for parametric analyses.</t>
  </si>
  <si>
    <t>https://www.fs.uni-lj.si/raziskovalna_dejavnost/raziskovalna_dejavnost/oprema/2019021313150909/</t>
  </si>
  <si>
    <t>Andrej Kitanovski</t>
  </si>
  <si>
    <t>Znanstveno-raziskovalno središče Koper</t>
  </si>
  <si>
    <t>P6-0272</t>
  </si>
  <si>
    <t>Peter Čerče</t>
  </si>
  <si>
    <t>The equipment is permanently installed in the premises of the SRC Koper and is in the conitunous use</t>
  </si>
  <si>
    <t>http://www.zrs-kp.si/index.php/research/infra-program/</t>
  </si>
  <si>
    <t>I0-0052</t>
  </si>
  <si>
    <t>Arhiv spomina 2</t>
  </si>
  <si>
    <t>Memory archive 2</t>
  </si>
  <si>
    <t>Oprema je fiksno nameščena v sistemskem prostoru ZRS Koper in je v uporabi brez prekinitev</t>
  </si>
  <si>
    <t>Oprema je namenjena informacijski podpori raziskovalnemu delu vseh raziskovalnih inštitutov in infrastrukturnih enot matične ustanove</t>
  </si>
  <si>
    <t>Purpose of the equipment is ICT support of all the research institutes and infrastructural units of SRC Koper</t>
  </si>
  <si>
    <t>P5-0381</t>
  </si>
  <si>
    <t>Rado Pišot</t>
  </si>
  <si>
    <t>P6-0279</t>
  </si>
  <si>
    <t>raziskovalni projekti</t>
  </si>
  <si>
    <t>Milena Bučar Miklavčič</t>
  </si>
  <si>
    <t>Tekočinski kromatograf</t>
  </si>
  <si>
    <t>HPLC Agilent 1100 with Fluorescence detektor and highly sensitive UV -visible detector</t>
  </si>
  <si>
    <t>Oprema je fiksno nameščena v prostorih akreditiranega Laboratorija za preskušanje oljčnega olja ZRS Koper.</t>
  </si>
  <si>
    <t>The equipment is permanently installed in the accreditated laboratory of olive oil testing at the SRC Koper</t>
  </si>
  <si>
    <t>Oprema je namenjena raziskavam in rednemu spremljanju kakovostnih parametrov oljk in oljčnega olja. Z navedeno opremo preučujemo biofenolno sestavo, tokoferole, sestavo maščobnih kislin, hlapne substance, potvorbe oljčnega olja.</t>
  </si>
  <si>
    <t>Research equipment for olive oil analyses</t>
  </si>
  <si>
    <t>Armin Paravlič</t>
  </si>
  <si>
    <t>Telemetrični merilni sistem za diagnostiko srčne in živčno-mišične aktivnosti</t>
  </si>
  <si>
    <t>Telemetric system for cardio-vascular and skeletal muscle diagnostics</t>
  </si>
  <si>
    <t>Oprema je dostopna v času razpoložljivosti (predvsem od ponedeljka do petka med 8. in 13. uro) v prostorih Mediteranskega centra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</si>
  <si>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</si>
  <si>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</si>
  <si>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</si>
  <si>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 xml:space="preserve">Noraxon Telemetry TeleMyo </t>
  </si>
  <si>
    <t>Noraxon Telemetry TeleMyo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</si>
  <si>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</si>
  <si>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</si>
  <si>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</si>
  <si>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</si>
  <si>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</si>
  <si>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</si>
  <si>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</si>
  <si>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</si>
  <si>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</si>
  <si>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</si>
  <si>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</si>
  <si>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</si>
  <si>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Ostalo</t>
  </si>
  <si>
    <t>Sistem je namenjen merjenju funkcionalne in lateralne asimetrije v hitrosti krčenja mišic in njihovega tonusa.</t>
  </si>
  <si>
    <t>Sistem je namenjen merjenju funkcionalne in lateralne asimetrije v hitrosti krčenja mišic in njihovega tonusa</t>
  </si>
  <si>
    <t>Sistem za analizo mišične učinkovitosti in funkcionalnosti</t>
  </si>
  <si>
    <t>System for analysis of muscular performance and functionality</t>
  </si>
  <si>
    <t>Oprema je dostopna v času razpoložljivosti (predvsem od ponedeljka do petka med 8. in 13. uro) v prostorih laboratorija Mediteranski center zdravja ZRS Koper ter po predhodnem individualnem dogovoru. Uporabo opreme zaračunavamo po internem veljavnem ceniku.</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</si>
  <si>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</si>
  <si>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</si>
  <si>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TRG</t>
  </si>
  <si>
    <t>Univerza v Ljubljani, Naravoslovnotehniška fakulteta</t>
  </si>
  <si>
    <t>Mirjam Leskovšek</t>
  </si>
  <si>
    <t>JSM 6060 LV - nizko vakuumski scanning elektronski mikroskop</t>
  </si>
  <si>
    <t>JSM 6060 LV - Low vakuum scanning electron microscope</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</si>
  <si>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</si>
  <si>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</si>
  <si>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</si>
  <si>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</si>
  <si>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901580,901580/1</t>
  </si>
  <si>
    <t>http://www.ntf.uni-lj.si/ntf/raziskovanje/raziskovalno-delo/raziskovalna-oprema/</t>
  </si>
  <si>
    <t>študijski proces</t>
  </si>
  <si>
    <t>Jožef Medved</t>
  </si>
  <si>
    <t>Simultana termična analiza, STA449 C Jupiter</t>
  </si>
  <si>
    <t>Simultan thermal analyse, STA 449 Jupiter, Netzsch</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</si>
  <si>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</si>
  <si>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</si>
  <si>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</si>
  <si>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</si>
  <si>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260374,od 260374-1 do 260374-9,   260375,260375/1,od 260375-1 do 260375-2</t>
  </si>
  <si>
    <t>P2-0205</t>
  </si>
  <si>
    <t>L2-50113</t>
  </si>
  <si>
    <t>MR J.Arbeiter</t>
  </si>
  <si>
    <t>Peter Fajfar</t>
  </si>
  <si>
    <t>05204</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</si>
  <si>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</si>
  <si>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</si>
  <si>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</si>
  <si>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</si>
  <si>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</si>
  <si>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</si>
  <si>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P2-0344</t>
  </si>
  <si>
    <t>štud.proc.</t>
  </si>
  <si>
    <t>trg</t>
  </si>
  <si>
    <t>Diana Gregor Svetec</t>
  </si>
  <si>
    <t>08610</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</si>
  <si>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</si>
  <si>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</si>
  <si>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</si>
  <si>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</si>
  <si>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</si>
  <si>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</si>
  <si>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</si>
  <si>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</si>
  <si>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</si>
  <si>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</si>
  <si>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</si>
  <si>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</si>
  <si>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</si>
  <si>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</si>
  <si>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</si>
  <si>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</si>
  <si>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</si>
  <si>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</si>
  <si>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</si>
  <si>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</si>
  <si>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</si>
  <si>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</si>
  <si>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</si>
  <si>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</si>
  <si>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</si>
  <si>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</si>
  <si>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</si>
  <si>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</si>
  <si>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</si>
  <si>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</si>
  <si>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</si>
  <si>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</si>
  <si>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</si>
  <si>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</si>
  <si>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</si>
  <si>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</si>
  <si>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</si>
  <si>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</si>
  <si>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</si>
  <si>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Štud. proces</t>
  </si>
  <si>
    <t>Dinamično mehanski analizator</t>
  </si>
  <si>
    <t>Dynamic Mechanical Analyzer Q800</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</si>
  <si>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</si>
  <si>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</si>
  <si>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</si>
  <si>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</si>
  <si>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</si>
  <si>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</si>
  <si>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</si>
  <si>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</si>
  <si>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</si>
  <si>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</si>
  <si>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</si>
  <si>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</si>
  <si>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</si>
  <si>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</si>
  <si>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</si>
  <si>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</si>
  <si>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</si>
  <si>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</si>
  <si>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</si>
  <si>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</si>
  <si>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</si>
  <si>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</si>
  <si>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</si>
  <si>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</si>
  <si>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</si>
  <si>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</si>
  <si>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</si>
  <si>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</si>
  <si>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 xml:space="preserve">Borut Kosec </t>
  </si>
  <si>
    <t>Kalorimeter C 200</t>
  </si>
  <si>
    <t xml:space="preserve">Calorimeter 200 C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</si>
  <si>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</si>
  <si>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</si>
  <si>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</si>
  <si>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</si>
  <si>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</si>
  <si>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06073</t>
  </si>
  <si>
    <t>Aparat za merjenje defektov v kov. materialih z metodo vrtinčnih tokov</t>
  </si>
  <si>
    <t>Eddy current</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</si>
  <si>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</si>
  <si>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</si>
  <si>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</si>
  <si>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</si>
  <si>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</si>
  <si>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</si>
  <si>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</si>
  <si>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</si>
  <si>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</si>
  <si>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</si>
  <si>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</si>
  <si>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</si>
  <si>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</si>
  <si>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</si>
  <si>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</si>
  <si>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</si>
  <si>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901560/1</t>
  </si>
  <si>
    <t>Klementina Možina</t>
  </si>
  <si>
    <t>Naprava za sledenje očesnih premikov</t>
  </si>
  <si>
    <t>TOBII X120 - Flexible eye tracking</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</si>
  <si>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</si>
  <si>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</si>
  <si>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Instrument za analizo toplotnih konstant Hot Disk TPS 2200</t>
  </si>
  <si>
    <t>Thermal Constant Analyser Instrument Hot Disk TPS 2200</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</si>
  <si>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</si>
  <si>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</si>
  <si>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</si>
  <si>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</si>
  <si>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</si>
  <si>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</si>
  <si>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</si>
  <si>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</si>
  <si>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Univerza na Primorskem, Inštitut Andrej Marušič</t>
  </si>
  <si>
    <t>P1-0294</t>
  </si>
  <si>
    <t>Tomaž pisanski</t>
  </si>
  <si>
    <t>Mobilna integruirana vzorčevalno meteorološka postaja</t>
  </si>
  <si>
    <t>Mobile integrated meteorological station</t>
  </si>
  <si>
    <t>Merilna naprava je namenjena merjenju meteoroloških parametrov in meritvi kakovosti zraka.</t>
  </si>
  <si>
    <t>Equipment is intended for meteorological measurments and for monitoring of air pollution</t>
  </si>
  <si>
    <t>Meteorološke meritve in meritve kakovosti zraka – PM10.</t>
  </si>
  <si>
    <t>meteorological measurements and monitoring of air pollution</t>
  </si>
  <si>
    <t>110, 111, 113, 114, 120, 124, 126, 127, 128, 129, 131, 136, 146, 147, 148, 150, 151</t>
  </si>
  <si>
    <t>http://www.iam.upr.si/sl/oddelki/ot/raziskovalna-oprema/</t>
  </si>
  <si>
    <t>Pogodba z gospodarstvom</t>
  </si>
  <si>
    <t>Jure Praznikar, Miha Perosa, Smiljana Skvarc</t>
  </si>
  <si>
    <t>Univerza v Mariboru, Fakulteta za kmetijstvo in biosistemske vede</t>
  </si>
  <si>
    <t>mag.Mateja Muršec, dr.Janja Kristl, dr. Franci Bavec</t>
  </si>
  <si>
    <t>Analitska oprema laboratorija za fitofiziološke raziskave II</t>
  </si>
  <si>
    <t>Equipment for molecular analyses and tissue culture</t>
  </si>
  <si>
    <t>Oprema se nahaja v raziskovalnih laboratorijih FKBV. Skrbniki  opreme so Mateja Muršec, Vesna Weingerl, Janja Kristl in dr.Franci Bavec. Dostop do uporabe opreme je omogočen vsem raziskovalcem po predhodnem dogovoru, vsak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</si>
  <si>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</si>
  <si>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</si>
  <si>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</si>
  <si>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</si>
  <si>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50-60</t>
  </si>
  <si>
    <t>www.fkbv.um.si</t>
  </si>
  <si>
    <t>P1-0164</t>
  </si>
  <si>
    <t>dr. Janja Kristl, dr. Andreja Urbanek-Krajnc, mag. Vesna weingerl, Danica Štefok</t>
  </si>
  <si>
    <t>MR</t>
  </si>
  <si>
    <t>dr. Andreja-Urbanek Krajnc, dr. Janja Kristl, Nataša Imenšek, Tina Ogulin</t>
  </si>
  <si>
    <t>N1-0041</t>
  </si>
  <si>
    <t>dr.Andreja Urbanek, dr. Janja Kristl</t>
  </si>
  <si>
    <t>dr.Tomaž Langerholc</t>
  </si>
  <si>
    <t>Ultracentrifuga RC-28S</t>
  </si>
  <si>
    <t>Ultracentrifuge RC-28S</t>
  </si>
  <si>
    <t>Vsak dan od 6.00 do 20.00, izven tega časa po dogovoru po urniku, predhodni dogovor s predstojnikom</t>
  </si>
  <si>
    <t xml:space="preserve">Every working day from 8.00 do 20.00, out of working days upon agremeent, agreement with the Chair od the dept.  </t>
  </si>
  <si>
    <t>v biokemiji , mikrobiologiji, biotehnologiji</t>
  </si>
  <si>
    <t xml:space="preserve">Biochemistry, microbiology, biotechnology </t>
  </si>
  <si>
    <t xml:space="preserve"> dr Tomaž Langerholc,  dr.Maša Primec</t>
  </si>
  <si>
    <t>Čitalec mikrotitrskih ploščic</t>
  </si>
  <si>
    <t>Microtiter plate reader</t>
  </si>
  <si>
    <t>Programi, projekti ARRS, tržni viri</t>
  </si>
  <si>
    <t>Čitanje mikrotitrskih ploščic različnih formatov. Merjenje absorbance, fluorescence in luminiscence. Kinetične mertive.</t>
  </si>
  <si>
    <t>Quantitative readings from microtiter plates in different formats. Readings of absorption, fluorescence and luminescence. Kinetic measurements.</t>
  </si>
  <si>
    <t xml:space="preserve"> dr Tomaž Langerholc,  mag. Maša Primec</t>
  </si>
  <si>
    <t>Nataša Imenšek</t>
  </si>
  <si>
    <t>mag. Maksimiljan Brus</t>
  </si>
  <si>
    <t>Laboratorij za prehrano neprežvekovalcev</t>
  </si>
  <si>
    <t xml:space="preserve">Laboratory for non-ruminants nutrition </t>
  </si>
  <si>
    <t>Laboratorij  je na dislocirani enoti. Uporaba laboratorija je po predhodnem dogovoru s skrbnikom. Uporaba je možna za obdobje 50 dni.</t>
  </si>
  <si>
    <t>The laboratory is on a dislocated unit. The use of the laboratory is by prior arrangement.</t>
  </si>
  <si>
    <t>Testiranje učinkovitosti prehranskih dodatkov v krmi in vodi za živali.</t>
  </si>
  <si>
    <t>Testing the effectiveness of dietary supplements  in feed and water for animals.</t>
  </si>
  <si>
    <t xml:space="preserve">www.fkbv.um.si </t>
  </si>
  <si>
    <t>15/82</t>
  </si>
  <si>
    <t>V4-1604</t>
  </si>
  <si>
    <t>dr. Dejan Škorjanc, Mag. Maksimiljan Brus, projektni partnerji (BF,VF)</t>
  </si>
  <si>
    <t>V4-1817</t>
  </si>
  <si>
    <t>dr. Maja Prevolnik Povše, mag. Maksimiljan Brus</t>
  </si>
  <si>
    <t>PC</t>
  </si>
  <si>
    <t>izvajalci pedagoškega procesa na programih ŽIV.,UNI,</t>
  </si>
  <si>
    <t>mag.Maša Primec</t>
  </si>
  <si>
    <t>Aparat za analizo DNK - REAL PCR</t>
  </si>
  <si>
    <t>REAL TIME PCR</t>
  </si>
  <si>
    <t xml:space="preserve">Every working day from 6.00 do 20.00, out of working days upon agremeent, agreement with the Chair od the dept.  </t>
  </si>
  <si>
    <t>Kvantitativna določitev DNK</t>
  </si>
  <si>
    <t>Quantification of DNA</t>
  </si>
  <si>
    <t>http://www.fkbv.um.si/raziskovalna-dejavnost-fkbv</t>
  </si>
  <si>
    <t>Zavod za gradbeništvo Slovenije</t>
  </si>
  <si>
    <t>Mihael Ramšak</t>
  </si>
  <si>
    <t>ANALIZATOR ZVOKA 2270 G-4 BRUEL &amp; KJAER S PRIBOROM</t>
  </si>
  <si>
    <t>Sound level meter and analyser type 2270 Bruel@Kjaer</t>
  </si>
  <si>
    <t>Programi, projekti in/ali tržni presežek</t>
  </si>
  <si>
    <t>Merilne opreme ni možno isposoditi, možno jo je najeti skupaj z za delo usposobljeno osebo</t>
  </si>
  <si>
    <t>The equipment is not for renting, it can be hired including qualified personel</t>
  </si>
  <si>
    <t>Oprema se uporablja za merjenje in analizo zvočnih ravni.</t>
  </si>
  <si>
    <t>Equipment is used for measurment and analysis of sound levels</t>
  </si>
  <si>
    <t>http://www.zag.si/si/oprema/548102a6eb8ef9821de4eee0fd64e662</t>
  </si>
  <si>
    <t>I0-0032</t>
  </si>
  <si>
    <t>Uroš Bohinc</t>
  </si>
  <si>
    <t>P2-0273</t>
  </si>
  <si>
    <t>Andraž Legat</t>
  </si>
  <si>
    <t>tržni nalogi</t>
  </si>
  <si>
    <t>razni</t>
  </si>
  <si>
    <t>Stanislav Lenart</t>
  </si>
  <si>
    <t>Dinamični torzijski triosni aparat</t>
  </si>
  <si>
    <t>Dynamic torsional hollow cylinder apparatus</t>
  </si>
  <si>
    <t>Dostop do opreme je možen po predhodnem dogovoru.</t>
  </si>
  <si>
    <t xml:space="preserve">Use of the equipment is possible and depends upon the preliminary agreement. The equipment can be used only by qualified and authorized person. </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</si>
  <si>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</si>
  <si>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</si>
  <si>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2673600     2673699</t>
  </si>
  <si>
    <t>http://www.zag.si/si/oprema/179174dbef0e2057da6ac0316c5f0273</t>
  </si>
  <si>
    <t>V okvari</t>
  </si>
  <si>
    <t>P2-0273 Gradbeni objekti in materiali</t>
  </si>
  <si>
    <t>Sabina Jordan</t>
  </si>
  <si>
    <t>Kalorimetrična komora za laboratorijsko merjenje toplotnih lastnosti gradbenih konstrukcij in elementov</t>
  </si>
  <si>
    <t>Calorimetric chamber for laboratory measurment of thermal properties of construction products and elements</t>
  </si>
  <si>
    <t>Dostop do opreme je možen po predhodnem dogovoru. Cena preiskave je odvisna od zahtevnosti eksperimenta.</t>
  </si>
  <si>
    <t>Use of the equipment is possible and depends upon the preliminary agreement. The study cost depends of the complexy of the experiment.</t>
  </si>
  <si>
    <t>Komora omogoča merjenje toplotnih tokov v nadzorovanih pogojih. Omogoča merjenje transmisijskih in sevalnih tokov ter količin kot sta toplotna prehodnost in prepustnost za energijo sončnega sevanja.</t>
  </si>
  <si>
    <t>The chamber is used to measure heat flows in controlled conditions. It is possible to measure transmissive and radiative heat transfer. Quantities such as thermal transmission and g-value can be measured.</t>
  </si>
  <si>
    <t>2829399     2829300</t>
  </si>
  <si>
    <t>http://www.zag.si/si/oprema/d00ff0c247747c10588e35aefb922f50</t>
  </si>
  <si>
    <t xml:space="preserve">Merilni sistem za meritve deformacij z optičnimi vlakni </t>
  </si>
  <si>
    <t xml:space="preserve">SMARTEC SOFO fibre optic deformation measurement system
</t>
  </si>
  <si>
    <t xml:space="preserve">Merilni sistem za meritev deformacij z optičnimi vlakni si je mogoče izposoditi ob vnaprejšnji rezervaciji - najmanj 3 mesece pred izposojo. Delo na opremi lahko izvaja za to usposobljena oseba. </t>
  </si>
  <si>
    <t>The system is available for renting. The reservation should be made at least 3 months prior to the date of rent. The price per day consists of two parts: - MGCplus instrument 250eur/day, MGCplus amplifier module 50eur/day. The system can be used only by qualified and authorized person.</t>
  </si>
  <si>
    <t>Sistem SOFO proizvajalca SMARTEC je namenjen meritvam deformacij s pomočjo optičnih vlaken. Sestavlja ga optična čitalna enota s senzorji različnih dolžin. Omogoča vzpostavitev dolgotrajnega monitoringa pomikov oddaljenih objektov.</t>
  </si>
  <si>
    <t>System for optical measurement of displacement SOFO from SMARTEC. It consists of optical measuring unit and fibre optic sensors of various lengths. It is possible to set up a long term monitoring of displacements on a distant object.</t>
  </si>
  <si>
    <t>2522400     2522499</t>
  </si>
  <si>
    <t>http://www.zag.si/si/oprema/81136360e7af6299ab2359aeb3568306</t>
  </si>
  <si>
    <t>NI v uporabi</t>
  </si>
  <si>
    <t>Merilni sistem za meritve dinamičnih vplivov na konstrukcije</t>
  </si>
  <si>
    <t>Data acquisition system for measurement of dynamic influences on structures</t>
  </si>
  <si>
    <t xml:space="preserve">Sistem si je mogoče izposoditi ob vnaprejšnji rezervaciji - najmanj 3 mesece pred izposojo. Delo na opremi lahko izvaja za to usposobljena oseba. </t>
  </si>
  <si>
    <t>Oprema je namenjena dinamični meritvi različnih, predvsem mehanskih veličin (pomik, sila, moment, deformacija, temperatura …). Sestavljata jo dva merilna ojačevalnika MGCplus proizvajalca HBM, z različnimi enokanalnimi ojačevalnimi moduli.</t>
  </si>
  <si>
    <t>The system consists of two measuring amplifiers MGCplus with additional amplifier modules from HBM. It is possible to connect various sensors: force, moment, displacement, acceleration, temperature,…</t>
  </si>
  <si>
    <t xml:space="preserve">2459399    2459499   2459300   2459400 </t>
  </si>
  <si>
    <t>http://www.zag.si/si/oprema/58384c368e539870b23ef09aa7e8fe46</t>
  </si>
  <si>
    <t>Oprema za preiskave dinamičnega obnašanja zemljin med potresom - III.sklop</t>
  </si>
  <si>
    <t xml:space="preserve">Single axis seismic shaking table with servohydraulic regulation system </t>
  </si>
  <si>
    <t>Oprema je vgrajena v preskusni hali laboratorija in jo je mogoče le najeti. Delo na opremi lahko izvaja za to usposobljena oseba. Rezervacija opreme se opravi vsaj 3 mesece pred izvedbo preiskav.</t>
  </si>
  <si>
    <t>Since the test equipment is installed in the laboratory it is available for use only at its original location. The equipment can be used only by qualified and authorized person. The reservation should be made at least 3 months prior to the date of rent.</t>
  </si>
  <si>
    <t>Enokomponentna potresna miza se uporablja le skupaj s servohidravličnim sistemom INOVA. Je trajno vgrajena v preskusni hali Laboratorija za konstrukcije. Njena nosilnost je 5000 kg, največji pospešek 6 g.</t>
  </si>
  <si>
    <t>Seismic shaking table is used only in conjuction with servohydraulic system INOVA. It is permanently installed in the Laboratory for structures. Its capacity is 5t of useful load. The maximum acceleration is 6g.</t>
  </si>
  <si>
    <t>2444399   2444499   2444599   2444300   2444400   2444500</t>
  </si>
  <si>
    <t>ODSLUŽENA NEUPORABNA</t>
  </si>
  <si>
    <t>Tadeja Kosec</t>
  </si>
  <si>
    <t>Potenciostat/galvanostat Autolab 100 - Sistem za karakterizacijo mehansko-korozijskih procesov - I. sklop</t>
  </si>
  <si>
    <t>Potentiastat/galvanostat</t>
  </si>
  <si>
    <t>Dostop do opreme je možen po predhodnem dogovoru.  Delo na opremi lahko izvaja za to usposobljena oseba. Cena preiskave je odvisna od zahtevnosti eksperimenta.</t>
  </si>
  <si>
    <t>Potenciostat/galvanostat omogoča številne elektrokemijske eksperimente, korozijske eksperimente ter meritve elektrokemijsko impedančno spektroskopijo.</t>
  </si>
  <si>
    <t>Potenciostat/galvanostat enables  to conduct versatile electrochemical experiments, corrosion experiments and electrochemical impedance spectroscopy of different materials.</t>
  </si>
  <si>
    <t>2768600   2768699</t>
  </si>
  <si>
    <t>http://www.zag.si/si/oprema/7490edd74c8651e20dd60ecbe135e1d3</t>
  </si>
  <si>
    <t>BI-FR/CEA/17-19-006</t>
  </si>
  <si>
    <t>J2-9211</t>
  </si>
  <si>
    <t>J7-9404</t>
  </si>
  <si>
    <t>Anton Štibler</t>
  </si>
  <si>
    <t>Preskusni stroj s pripadajočo opremo za etalon za silo</t>
  </si>
  <si>
    <t>Zwick Z600 with auxiliary equipment as force standard machine</t>
  </si>
  <si>
    <t>Delo na opremi lahko izvaja za to usposobljena oseba iz Laboratorija za metrologijo.</t>
  </si>
  <si>
    <t>The equipment can be used only by qualified and authorized person of Laboratory for metrology ZAG</t>
  </si>
  <si>
    <t>Referenčni etalon za silo od 500 N do 600 kN za nateg in tlak.</t>
  </si>
  <si>
    <t>Force standard machine 500 N to 600 kN for tension and compression.</t>
  </si>
  <si>
    <t>2849300
2883500
2855500</t>
  </si>
  <si>
    <t>http://www.zag.si/si/oprema/a2f84ce1ec6f3de59f1b34b05d2f8f18</t>
  </si>
  <si>
    <t>Aljoša Šajna</t>
  </si>
  <si>
    <t>SISTEM ZA DETEKCIJO AKUSTIČNE EMISIJE III ZUNANJI</t>
  </si>
  <si>
    <t>Acoustic Emission Testing Equipment</t>
  </si>
  <si>
    <t>Oprema je namenjena za spremljanje novonastajajočih in aktivnost obtoječih razpok v betonu</t>
  </si>
  <si>
    <t>The equiment is to be used for the detection of new-born and activity of old cracks in cincrete.</t>
  </si>
  <si>
    <t>http://www.zag.si/si/oprema/fed67ba7e3cb151305e655c70299c1af</t>
  </si>
  <si>
    <t>drugi projekti H2020 InnoWee</t>
  </si>
  <si>
    <t>trži nalogi</t>
  </si>
  <si>
    <t>Sistem za karakterizacijo mehansko-korozijskih procesov - II. sklop</t>
  </si>
  <si>
    <t>SSRT autoclave with scratching device for mechanical and corrosion tests-II.part</t>
  </si>
  <si>
    <t>Dostop do opreme je možen po predhodnem dogovoru. Delo na opremi lahko izvaja za to usposobljena oseba. Cena preiskave je odvisna od zahtevnosti eksperimenta.</t>
  </si>
  <si>
    <t>SSRT avtoklav omogoča mehanske natezne statične in dinamične obremenitve pri povišani temperaturi ter tlaku z možnostjo tribološke obrabe z dodatnim elektrokemijskim spremljanjem.</t>
  </si>
  <si>
    <t>SSRT avtoclave  enables mechanical dinamic and static loading with possible sctratching and electrochemical evaluation of the processes at elevated temperatures and pressures.</t>
  </si>
  <si>
    <t>2829099     2829000     2829100     2829200</t>
  </si>
  <si>
    <t>http://www.zag.si/si/oprema/33c5cdcb62d1c7dc46e59a3f914d88cd
in
http://www.zag.si/si/oprema/7490edd74c8651e20dd60ecbe135e1d3</t>
  </si>
  <si>
    <t>Lidija Korat</t>
  </si>
  <si>
    <t>Sistem za rentgensko mikrotomografijo</t>
  </si>
  <si>
    <t>Micro-computed tomography system</t>
  </si>
  <si>
    <t xml:space="preserve">Dostop do opreme je možen po predhodnem dogovoru. Z opremo lahko rokuje le za to usposobljeno osebje (usposobljeno s strani proizvajalca). Potrebno je slediti zahtevam za varnost pri delo z virom sevanja. </t>
  </si>
  <si>
    <t>Equipment is available by preliminary arrangement, but it can be used only by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</si>
  <si>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</si>
  <si>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</si>
  <si>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2829499     2829400</t>
  </si>
  <si>
    <t>http://www.zag.si/si/oprema/e236cb4d35f0ebd8d2c1e332ea80e3ca</t>
  </si>
  <si>
    <t>J1-7148</t>
  </si>
  <si>
    <t>Alenka Mauko Pranjić</t>
  </si>
  <si>
    <t>BI-AT/16-17-021 (DuS NFCC) SN 0332/16J</t>
  </si>
  <si>
    <t>MR 1128/14</t>
  </si>
  <si>
    <t>Miha Hren</t>
  </si>
  <si>
    <t>drugi projekti (RRI SPS NMP in H2020 InnoWEE)</t>
  </si>
  <si>
    <t>Vilma Ducman</t>
  </si>
  <si>
    <t>SISTEM ZA TEST.NESATURIRANIH ZEMLJIN</t>
  </si>
  <si>
    <t>Unsaturated Soil Testing System</t>
  </si>
  <si>
    <t>Oprema omogoča direktne meritve pornega tlaka za potrebe določevanja matrične sukcije na delnosaturiranih zemljinah. Porozne ploščice s točko vstopa zraka 500 ali 1500 kPa za testiranje nesaturiranih zemljin.</t>
  </si>
  <si>
    <t>Equipment provides a direct measurement of pore water pressure for the measurement of matric suction on partly saturated soils. High-air-entry porous disc (either 500 or 1500kPa) for unsaturated soil testing</t>
  </si>
  <si>
    <t>http://www.zag.si/si/oprema/425b66871d5320c8f1b222f1a3f17b40</t>
  </si>
  <si>
    <t>RRI SPS NMP</t>
  </si>
  <si>
    <t>SPEKTROMETER OES OPTIČNI EMISIJSKI</t>
  </si>
  <si>
    <t>optical emission spectroscope</t>
  </si>
  <si>
    <t>kemijska analiza kovin</t>
  </si>
  <si>
    <t>chemical analysis of metals</t>
  </si>
  <si>
    <t>http://www.zag.si/si/oprema/a53148a3276cb4c8c6e925ced4e17bf2</t>
  </si>
  <si>
    <t>Tribokorozimeter - Sistem za karakterizacijo mehansko-korozijskih procesov - I. sklop</t>
  </si>
  <si>
    <t>Tribocorrosimeter</t>
  </si>
  <si>
    <t>Use of the equipment is possible and depends upon the preliminary agreement. The equipment can be used only by qualified and authorized person.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</si>
  <si>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</si>
  <si>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</si>
  <si>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2761400   2761499</t>
  </si>
  <si>
    <t>http://www.zag.si/si/oprema/33c5cdcb62d1c7dc46e59a3f914d88cd</t>
  </si>
  <si>
    <t>Slavko Pandža</t>
  </si>
  <si>
    <t>Univerzalni stroj za določanje mehanskih lastnosti do 2500 kN</t>
  </si>
  <si>
    <t>2004, 2017 nadgradnja</t>
  </si>
  <si>
    <t>Universal testing machine ZWICK Z2500Y + nadgradnja 2017</t>
  </si>
  <si>
    <t>866.749,28, 175.277,89 nadgdadnja</t>
  </si>
  <si>
    <t>Oprema je dostopna po predhodnem dogovoru, uporablja pa jo lahko le za to usposobljena in pooblaščena oseba.</t>
  </si>
  <si>
    <t>Equipment is available by preliminary arrangement, but it can be used only by qualified and authorized person.</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</si>
  <si>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</si>
  <si>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</si>
  <si>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2507800     2507898    2507899   2507900      2507998    2507999    2507801</t>
  </si>
  <si>
    <t>http://www.zag.si/si/oprema/5aad5a6459b68bbe5747da9f1c076b30</t>
  </si>
  <si>
    <t>Živosrebrni porozimeter</t>
  </si>
  <si>
    <t>Mercury Porosimeter Autopore IV 9510</t>
  </si>
  <si>
    <t xml:space="preserve">Oprema zaradi rokovanja s Hg ni splošno dostopna. Uporablja jo lahko le za to usposobljena in pooblaščena oseba. Pogoji dostopa (cena in čas) se oblikujejo glede na število meritev in zahtevnost vzorca individualno za vsakega naročnika. </t>
  </si>
  <si>
    <t>Equipment is not generally available due to handling with mercury. It can be used only by trained and authorised personnel. Services conditions (costs, time) are being arranged individually based on number of measurements and complexity of sample.</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</si>
  <si>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</si>
  <si>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</si>
  <si>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2615100     2615199</t>
  </si>
  <si>
    <t>http://www.zag.si/si/oprema/c3d8266be7f90ec1346a5984d3aa40fc</t>
  </si>
  <si>
    <t>J2-9197</t>
  </si>
  <si>
    <t>Razni</t>
  </si>
  <si>
    <t>EraMIN FLOW</t>
  </si>
  <si>
    <t>Nataša Knez</t>
  </si>
  <si>
    <t>ANALIZATOR PLINOV FTIR</t>
  </si>
  <si>
    <t>FTIR Gas Analyser</t>
  </si>
  <si>
    <t>v roku enega meseca po predhodni najavi samo ob prisotnosti strokovnjaka ZAG</t>
  </si>
  <si>
    <t>within one month by appointment only, in the presence of an expert from ZAG</t>
  </si>
  <si>
    <t>Naprava omogoča sprotno merjenje koncentracije strupenih plinov, ki se sproščajo pri gorenju</t>
  </si>
  <si>
    <t>The device allows simultaneous measurement of the concentration of toxic gases emitted during combustion</t>
  </si>
  <si>
    <t>http://www.zag.si/si/oprema/b44daa37ec6ffd87e49f3fd08b3ee9ab</t>
  </si>
  <si>
    <t>KONUSNI KALORIMETER</t>
  </si>
  <si>
    <t>2015, nadgradnja 2018</t>
  </si>
  <si>
    <t>Cone Calorimeter</t>
  </si>
  <si>
    <t>Naprava omogoča spremljanje mase, sproščanja toplote, koncentracije O2, CO2, CO, temperature, prosojnosti dimnih plinov med obremenitvijo vzorca s toplotnim sevanjem do 50 kW/m2. Programska oprema omogoča oceno razreda odziva preskušanega proizvoda na ogenj. Mogoča povezava in meritev sestave dimnih plinov s FTIR.</t>
  </si>
  <si>
    <t>Measurement of mass loss rate, rate of heat release, concentration of O2, CO2, CO, temperature, smoke release rate during radiant heat of up to 50 kW/m2. Software allowes prediction of classification of reaction to fire of product. Possible measurement of released gases with FTIR.</t>
  </si>
  <si>
    <t>2959500     2959501         2959502</t>
  </si>
  <si>
    <t>http://www.zag.si/si/oprema/965c0e0d4dc1099151dff4819af1b6c6</t>
  </si>
  <si>
    <t>DIMNA KOMORA</t>
  </si>
  <si>
    <t>Smoke Density Chamber</t>
  </si>
  <si>
    <t>Zrakotesna komora za merjenje specifične optične gostote dima in izgube mase pri gorenju vzorca, izpostavljenega toplotnemu sevanju do 50 kW/m2. Mogoča povezava in meritev sestave dimnih plinov s FTIR.</t>
  </si>
  <si>
    <t xml:space="preserve">Airtight chamber for measurement of specific optical density of smoke and mass loss of product exposed to radiant heat of up to 50 kW/m2. Possible measurement of released gases with FTIR.  </t>
  </si>
  <si>
    <t>http://www.zag.si/si/oprema/1cc4aa92d0fbbf4603a607b29787bab4</t>
  </si>
  <si>
    <t>Peter Nadrah</t>
  </si>
  <si>
    <t>NAPRAVA ZA MERITEV VELIKOSTI DELCEV IN ZETA POTENCIALA</t>
  </si>
  <si>
    <t>Instrument for particle sizing and zeta potential measurement</t>
  </si>
  <si>
    <t>Dostop je možen po predhodnem dogovoru z vodjo laboratorija.</t>
  </si>
  <si>
    <t>Access is possible in agreement with the head of the laboratory.</t>
  </si>
  <si>
    <t>Oprema je namenjena merjenju velikosti delcev v suspenzijah, meritvi zeta potenciala in določitvi izoelektrične točke s titracijo.</t>
  </si>
  <si>
    <t>The instrument is used for measurement of particle sizes in suspensions, of zeta potential and determinataion of isoelectric point.</t>
  </si>
  <si>
    <t>http://www.zag.si/si/oprema/2552609ebe28169b6d7a32dcd664e040</t>
  </si>
  <si>
    <t>Z1-8149</t>
  </si>
  <si>
    <t>Erika Švara Fabjan</t>
  </si>
  <si>
    <t>NC-0002</t>
  </si>
  <si>
    <t>Andrijana Sever Škapin</t>
  </si>
  <si>
    <t>Tomislav Tomše</t>
  </si>
  <si>
    <t>KOMORA TIP IWB-600 CCK ZA PRESKUŠANJE NOTRANJE ODPORNOSTI</t>
  </si>
  <si>
    <t>Chamber for measurement of internal durability</t>
  </si>
  <si>
    <t>po predhodnem dogovoru samo ob navzočnosti operaterja</t>
  </si>
  <si>
    <t>Access is possible in agreement with the head of the laboratory and under supervision of the operator</t>
  </si>
  <si>
    <t>preizkušanje notranje odpornosti betona proti zmrzovanju in tajanju</t>
  </si>
  <si>
    <t>testing of internal durabitily of concrete against freezing and melting</t>
  </si>
  <si>
    <t>http://www.zag.si/si/oprema/6bc7a479765a629ec05932750f9eea59</t>
  </si>
  <si>
    <t>H2020 InnoWee</t>
  </si>
  <si>
    <t>DIGESTORIJ TIP TA 1500/ST HEMLING</t>
  </si>
  <si>
    <t>Fume hood</t>
  </si>
  <si>
    <t>Digestoriji so namenjeni izvajanju kemijskih reakcij, kjer so uporabljene nevarne ali hlapne kemikalije.</t>
  </si>
  <si>
    <t>Fume hoods are used for carrying out chemical reactions involving dangerous or volatile chemicals.</t>
  </si>
  <si>
    <t>2913600, 2913500, 2913800, 2913700</t>
  </si>
  <si>
    <t>http://www.zag.si/si/oprema/38ae27f3192854bae9fa1453430c9e91</t>
  </si>
  <si>
    <t>Mateja Štefančič</t>
  </si>
  <si>
    <t>REOMETER MODULARNI OSCILACIJSKI MCR 302</t>
  </si>
  <si>
    <t>MCR rheometer</t>
  </si>
  <si>
    <t>Dostop do opreme je možen po predhodnem dogovoru s skrbnikom opreme in samo ob navzočnosti enega od usposobljenih operaterjev</t>
  </si>
  <si>
    <t>Access is possible in agreement with the person responsible for the equipment and only under the supervision of one of the qualified operators</t>
  </si>
  <si>
    <t>Preizkušanje reoloških lastnosti anorganskih veziv ali drugih tekočih do viskoplastičnih materialov v rotaciji in oscilaciji, v odvisnosti od časa in temperature (-40° - +200 °C). Preizkušanje reoloških značilnosti bitumnov po standardiziranih metodah SIST EN 14470 - Ugotavljanje kompleksnega strižnega modula in faznega kota - DSR), EN 16659 - Multiple Stress Creep and Recovery Test - MSCRT.</t>
  </si>
  <si>
    <t>Testing of the rheological properties of inorganic binders and other liquid to viskoplastic materials in the rotation and/or oscillation mode as a function of time and temperature (-40 ° - 200 ° C). Testing rheological characteristics of bituminous binders using standardized methods SIST EN 14470 - Determination of complex shear modulus and phase angle - DSR), EN 16659 - Multiple Stress Creep and Recovery Test - MSCRT.</t>
  </si>
  <si>
    <t>2983100, 2982900, 2983000</t>
  </si>
  <si>
    <t>http://www.zag.si/si/oprema/020fa6a269c0e2e4fa74adb355741e95</t>
  </si>
  <si>
    <t>Aleš Traven</t>
  </si>
  <si>
    <t>KOMORA UV MODEL Q-SUN XE-3</t>
  </si>
  <si>
    <t>Q SUN chamber</t>
  </si>
  <si>
    <t>Dostop je možen po predhodnem dogovoru z vodjo laboratorija. Oprema se uporablja za daljše teste, ki trajajo tudi do več mesecev, cena v €/uro je preračunana na 24 ur</t>
  </si>
  <si>
    <t>Access is possible in agreement with the head of the laboratory. Equipment is used for longer exposures, that last up to few months, price in €/hour is calculated per 24 hours</t>
  </si>
  <si>
    <t xml:space="preserve">Komora je namenjena izpostavi vzorcev pospešenemu umetnemu staranju (simulacija vremenskih razmer): UV sevanje, pršenje z vodo, spreminjanje temperature in relativne vlage. </t>
  </si>
  <si>
    <t>Chamber is used for exposure the samples to accelerating artifical ageing (simulation of weather conditions): UV exposure, rainning, cycling different temperature and relative humidity</t>
  </si>
  <si>
    <t>http://www.zag.si/si/oprema/2053000f3f8a871121fe27b5ca2426cd</t>
  </si>
  <si>
    <t>L4-7547</t>
  </si>
  <si>
    <t>Sabina Kramar</t>
  </si>
  <si>
    <t>IZOTERMNI KALORIMETER TAM Air 8 in TAM Air 3</t>
  </si>
  <si>
    <t>Isothermal calorimeter Tam Air 8 and Tam Air 3</t>
  </si>
  <si>
    <t>Izotermni kalorimeter kontinuirano meri in prikazuje toplotni tok, ki nastane kot posledica različnih reakcij v preiskanem vzorcu in je učinkovita metoda pri študiju procesa hidratacije cementnih past, malt ali betonov pri konstantni temperaturi.</t>
  </si>
  <si>
    <t>Isothermal calorimeter continuously measures and displays the heat flow, as a result of various reactions. It is an effective method in studying the hydration of cement pastes, mortars or concrete at a constant temperature.</t>
  </si>
  <si>
    <t>3020800, 3020900</t>
  </si>
  <si>
    <t>http://www.zag.si/si/oprema/3fa966eb75c28aae170e1deae327361e</t>
  </si>
  <si>
    <t>Raziskovalni projekti (RRI SPS NMP - CEL.KROG in H2020 InnoWEE, Raziskovalci na začetku kariere 2.0 - Oarga)</t>
  </si>
  <si>
    <t>Barbara Likar</t>
  </si>
  <si>
    <t>MERILNIK PREPUSTNOSTI GEOSINTETIKOV</t>
  </si>
  <si>
    <t>Instrument for testing the water permeability of geotextiles, fleeces and related materials.</t>
  </si>
  <si>
    <t>Inštrument je namenjen merjenju vodoprepustnosti geotekstilov in podobnih materialov.</t>
  </si>
  <si>
    <t xml:space="preserve">The instrument is used for measurement water permeability of geotextiles and other similar materials. </t>
  </si>
  <si>
    <t>http://www.zag.si/si/oprema/07b427f4bb3c5a273b6900554c8de728</t>
  </si>
  <si>
    <t>V2-1740</t>
  </si>
  <si>
    <t>BAT HIDRAVLIČNI 1000 kN MTS</t>
  </si>
  <si>
    <t>Hydraulic actuator 1000kN</t>
  </si>
  <si>
    <t>Za izvajanje dinamičnih obremenitev konstrukcijskih elementov</t>
  </si>
  <si>
    <t>For application of dynamic loading of structural elements</t>
  </si>
  <si>
    <t>http://www.zag.si/si/oprema/4a6ebe07b72b583584ebdad89b313c87</t>
  </si>
  <si>
    <t>KOMORA HIGROTERMALNA TIP TVK-30/85</t>
  </si>
  <si>
    <t>Hygrothermal Chamber TVK-30/85</t>
  </si>
  <si>
    <t>Komora za vzpostavitev in cikliranje higro-termalnih razmer, v temperaturnem območju od -30°C do 85°C in območju relativne vlažnosti od 10% do 98%, namenjena za testiranje higrotermalnega odziva oziroma pospešenega staranja velikih vzorcev (npr. ETICS z ometom)</t>
  </si>
  <si>
    <t>Chamber for sustaining and cycling of hygro-thermal conditions, in the temperature range from -30°C to 85°C and in the relative humidity range from 10% to 98%, intended for hygrothermal behavior testing or accelerated aging of large samples (e.g. ETICS with rendering)</t>
  </si>
  <si>
    <t>http://www.zag.si/si/oprema/e77181f636c07a9580f87dabf203a33a</t>
  </si>
  <si>
    <t>Janez Bernard</t>
  </si>
  <si>
    <t>22313 </t>
  </si>
  <si>
    <t>Universal testing machine ZWICK Z100 + upgrade 2017</t>
  </si>
  <si>
    <t>250.942,5, 116.260,51 nadgradnja</t>
  </si>
  <si>
    <t>Univerzalni preskusni stroj se uporablja za določanje nateznih, strižnih in ostalih mehanskih lastnosti materialov</t>
  </si>
  <si>
    <t xml:space="preserve">The universal testing machine is ussually used for determination of tensile, compressive and other mechanical properties of the materials  </t>
  </si>
  <si>
    <t>2302300    2302301</t>
  </si>
  <si>
    <t>http://www.zag.si/si/oprema/29bd1831be43efb6f01f796bded26108</t>
  </si>
  <si>
    <t>Z4-9298</t>
  </si>
  <si>
    <t>Andreja Pondelak</t>
  </si>
  <si>
    <t>KALORIMETER BOMBNI 6200CL S SISTEMOM ZA DOVAJANJE</t>
  </si>
  <si>
    <t xml:space="preserve">Isoperibolic bomb calorimeter </t>
  </si>
  <si>
    <t>Določitev sežigne toplote (PCS)</t>
  </si>
  <si>
    <t>Determination of gross heat of combustion (PCS)</t>
  </si>
  <si>
    <t>http://www.zag.si/si/oprema/18b281ec0ef035222e5160be3407080b</t>
  </si>
  <si>
    <t>Luka Škrlep</t>
  </si>
  <si>
    <t>SPEKTROMETER SPECTRUM TWO FT-IR PERKIN ELMER Z ATR</t>
  </si>
  <si>
    <t xml:space="preserve">FT-IR spectrometer with ATR - Perkin Elmer </t>
  </si>
  <si>
    <t>Uporablja se za analizo snovi, študij
interakcij, spremljanje poteka reakcij in
podobno. Preiskujemo lahko tako trdne
snovi, tekočine kot tudi pline.</t>
  </si>
  <si>
    <t xml:space="preserve">It is used for analysis of substances, study of interactions, monitoring of reactions' directions etc. Analysis can be performed on solid substances as well as on liquids and gases. </t>
  </si>
  <si>
    <t>http://www.zag.si/si/oprema/5aa0eadbb3ef497cb59f926fe78f4723</t>
  </si>
  <si>
    <t>Andrej Kranjc</t>
  </si>
  <si>
    <t>Stiskalnica Instron hidravlična Univerzalna + nadgradnja s 250 kN hidravličnimi čeljustmi s črpalko za Instron 1342</t>
  </si>
  <si>
    <t>1988 + 2018 nadgradnja</t>
  </si>
  <si>
    <t xml:space="preserve">250 kN hydraulic grips with grip power supply for Instron 1342 </t>
  </si>
  <si>
    <t>185.588,37, nadgradnja 42.928,75</t>
  </si>
  <si>
    <t>Uporablja se za dinamičneo preskušanje armaturnega jekla</t>
  </si>
  <si>
    <t>It is used for fatigue test on reinforcing steel bars</t>
  </si>
  <si>
    <t>http://www.zag.si/si/oprema/b2ae83d6b86d3e1cdd1323e1522dfc57</t>
  </si>
  <si>
    <t>Andrej Krajnc</t>
  </si>
  <si>
    <t>ONKOLOŠKI INŠTITUT LJUBLJANA</t>
  </si>
  <si>
    <t>Srdjan Novaković</t>
  </si>
  <si>
    <t>SEKVENTOR DRUGE GENERACIJE-MISEQDX-ILLUMINA</t>
  </si>
  <si>
    <t>NGS – next generation sequenator</t>
  </si>
  <si>
    <t>Oprema se uporablja samo za potrebe Onkološkega inštituta Ljubljana. Cena za uporabo opreme je zgolj informativne narave in je ne zaračunavamo zunanjim inštitucijami.</t>
  </si>
  <si>
    <t>The equipment is used only for the needs of the Institute of Oncology Ljubljana. The price for the use of the equipment is only for the informative use.</t>
  </si>
  <si>
    <t>Sekvenciranje. Napravo uporabljamo za  rutinsko diagnostiko in raziskovalne namene.</t>
  </si>
  <si>
    <t>Sequencing. The device is used for routine diagnostic and research purposes.</t>
  </si>
  <si>
    <t xml:space="preserve">37981 SEKVENTOR DRUGE GENERACIJE-MISEQDX-ILLUMINA
38256 RAČ. THINK STATION P900TWR MT (ZA SEKVENTOR INV. 3
38257 RAČ.LENOVO THINKCENTRE M93p (ZA SEKVENTOR INV. 379
38258 MONITOR DELL P2815Q 28" (ZA SEKVENTOR INV. 37981)
38259 MONITOR DELL P2815Q 28" (ZA SEKVENTOR INV. 37981)
38260 UPS SMC1500I- APC SMART8ZA SEKVENTOR INV. 37981)
</t>
  </si>
  <si>
    <t>https://www.onko-i.si/dejavnosti/raziskovalna_in_izobrazevalna_dejavnost/raziskovalna_oprema/</t>
  </si>
  <si>
    <t>P3-0352</t>
  </si>
  <si>
    <t>Vida Stegel</t>
  </si>
  <si>
    <t>P3-0321</t>
  </si>
  <si>
    <t>Gregor Serša</t>
  </si>
  <si>
    <t>APARAT X-RAY GULMAY MOD. D3225</t>
  </si>
  <si>
    <t>X-RAY MACHINE GULMAY</t>
  </si>
  <si>
    <t>Za izvajanje ionizirajočega obsevanja celic, tkiv in celotnega organizma laboratorijskih miši</t>
  </si>
  <si>
    <t>For ionizing iradiation of cells, tissues and whole laboratory mice.</t>
  </si>
  <si>
    <t>P3-0003</t>
  </si>
  <si>
    <t>J3-8202</t>
  </si>
  <si>
    <t>Boštjan Markelc, Urška Kamenšek, Špela Kos, Urša Tratar Lampreht, Katja Uršič, Barbara Starešinič, Maja Čemažar</t>
  </si>
  <si>
    <t>Maja Čemažar</t>
  </si>
  <si>
    <t>Laserski skenirni sistem in konfokalni mikroskop</t>
  </si>
  <si>
    <t>Laser scanning system and confocal microscope</t>
  </si>
  <si>
    <t>Za opazovanje fizioloških procesov v živih živalih</t>
  </si>
  <si>
    <t>For obseervation of physiological processes in live animals</t>
  </si>
  <si>
    <t>39698-MIKROSKOP KONFOKALNI-LASERSKI SKENIRNI SISTEM LSM8 39699-MONITOR DELL ULTRASHARP U3017 30" WIDE-ZA LSM800  39700-RAČ.ESPRIMO P920 ZA LSM800 S PROG. ZEN 2,3 Z MODUL</t>
  </si>
  <si>
    <t>P16-200</t>
  </si>
  <si>
    <t xml:space="preserve"> CELICA, biomedicinski center, d.o.o.</t>
  </si>
  <si>
    <t>P3-0310</t>
  </si>
  <si>
    <t>Robert Zorec</t>
  </si>
  <si>
    <t>03702</t>
  </si>
  <si>
    <t>Kamera EM-CCD iXON DU-885</t>
  </si>
  <si>
    <t>Camera EM-CCD iXON DU-885</t>
  </si>
  <si>
    <t>27.931,50</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</si>
  <si>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</si>
  <si>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</si>
  <si>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Slikanje živih in fiksiranih celic, shranjevanje in analiza slik</t>
  </si>
  <si>
    <t>Imaging live and fixed cells, storage and analysis of images</t>
  </si>
  <si>
    <t>30 eur/uro</t>
  </si>
  <si>
    <t>http://celica.si/lab.php?id=7</t>
  </si>
  <si>
    <t>člani programske skupine</t>
  </si>
  <si>
    <t>I0-0034-1683</t>
  </si>
  <si>
    <t>Uporabniki infrastrukturnega programa Večnimensijska mikroskopija</t>
  </si>
  <si>
    <t>Kamera EM-CCD iXON DU-997</t>
  </si>
  <si>
    <t>Camera EM-CCD iXON DU-997</t>
  </si>
  <si>
    <t>43.817,25</t>
  </si>
  <si>
    <t>Nanomehanooptična mikroskopija</t>
  </si>
  <si>
    <t>Nanomchanooptical microscopy</t>
  </si>
  <si>
    <t>21.658,89</t>
  </si>
  <si>
    <t>Oprema za hitro zajemanje AWX/3543/P</t>
  </si>
  <si>
    <t>Equipment for fast data acquisition AWX/3543/P</t>
  </si>
  <si>
    <t>Univerza v Mariboru, Fakulteta za naravoslovje in matematiko</t>
  </si>
  <si>
    <t>2547-022</t>
  </si>
  <si>
    <t>P1-0055</t>
  </si>
  <si>
    <t>dr. Uroš Tkalec</t>
  </si>
  <si>
    <t>Optična pinceta z modulom za fluorescenco</t>
  </si>
  <si>
    <t>Optical tweezers with a fluorescence module</t>
  </si>
  <si>
    <t>Za dostop do opreme prosim pošlji email na uros.tkalec@um.si s kratkim opisom predvidenega dela in oceno časa, ki je potreben za dokončanje le tega.</t>
  </si>
  <si>
    <t>In order to access the equipment please write an email to uros.tkalec@um.si with a brief description of the work planed and the approximate time needed to complete it.</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</si>
  <si>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</si>
  <si>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</si>
  <si>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15987, 16356</t>
  </si>
  <si>
    <t>https://www.fnm.um.si/index.php/raziskovalna-dejavnost/intitut-za-fiziko/</t>
  </si>
  <si>
    <t>Uroš Tkalec, Tadej Emeršič, Rok Štanc</t>
  </si>
  <si>
    <t>Vojko Jazbinšek</t>
  </si>
  <si>
    <t>P2-0348</t>
  </si>
  <si>
    <t>fizika.imfm.si/IP</t>
  </si>
  <si>
    <t>Measurements of electric properties (dielectrics, ferroelectrics, multiferroics)</t>
  </si>
  <si>
    <t>Merjenje električnih  lastnosti snovi (dielektriki, feroelektriki, multiferoiki)</t>
  </si>
  <si>
    <t>Agreement with dr. Vojko Jazbinšek  (email: vojko.jazbinsek@imfm.si)</t>
  </si>
  <si>
    <t>Oprema ja dostopna na Jadranski 19, soba 308. Za zunanje uporabnike je dostopna v dogovoru z Vojkom Jazbinškom (email: vojko.jazbinsek@imfm.si)</t>
  </si>
  <si>
    <t>Ferroelectric analyzator with magnetic module</t>
  </si>
  <si>
    <t>Feroelektrični analizator z magnetnim modulom</t>
  </si>
  <si>
    <t>I0-0002</t>
  </si>
  <si>
    <t>101-3</t>
  </si>
  <si>
    <t>Inštitut za matematiko, fiziko in mehaniko</t>
  </si>
  <si>
    <t>Zoran Mazej</t>
  </si>
  <si>
    <t>P1-0045</t>
  </si>
  <si>
    <t>Dragan Mihailović</t>
  </si>
  <si>
    <t>P1-0040</t>
  </si>
  <si>
    <t>Darko Makovec</t>
  </si>
  <si>
    <t>P2-0089</t>
  </si>
  <si>
    <t>Janez Dolinšek</t>
  </si>
  <si>
    <t>P1-0125</t>
  </si>
  <si>
    <t>Zvonko Jagličić</t>
  </si>
  <si>
    <t>Precise measurements of magnetic properties of substances in the temperature interval from 1.9 K to 400 K</t>
  </si>
  <si>
    <t>Natančno merjenje magnetnih lastnosti snovi v temperaturnem območju od 1.9 K do 400 K.</t>
  </si>
  <si>
    <t>Agreement with prof. dr. Zvonko Jagličić (email: zvonko.jaglicic@imfm.si)</t>
  </si>
  <si>
    <t>Oprema je dostopna v Centru za magnetne meritve (Cmag). Meritve izvajamo  predvsem za člane skupine CMag. Za zunanje uprabnike so meritve možne v dogovoru s prof. dr. Zvonkom Jagličićem (email: zvonko.jaglicic@imfm.si)</t>
  </si>
  <si>
    <t>Magnetic properties measuring system  (QD MPMS-XL-5) with SQUID magnetometer</t>
  </si>
  <si>
    <t>Merilnik magnetnih lastnosti  (QD-MPMS-XL5) s SQUID magnetometrom</t>
  </si>
  <si>
    <t>001</t>
  </si>
  <si>
    <t>Janez Košmrlj</t>
  </si>
  <si>
    <t>Bruker AVANCE 500 MHz NMR spektrometer</t>
  </si>
  <si>
    <t xml:space="preserve"> Bruker AVANCE 500 MHz NMR spectrometer</t>
  </si>
  <si>
    <t>Načela za uporabo inštrumentalnega časa so objavljena na spletni strani IC UL FKKT (http://www.fkkt.uni-lj.si/sl/raziskovalna-infrastruktura/enota-za-analizo-organskih-molekul/nmr-500/)</t>
  </si>
  <si>
    <t>Services are available to all subject to previous notice. Details can be found at http://www.fkkt.uni-lj.si/en/research-infrastructure/nmr-spectroscopy-unit-ic-ul-fkkt-equipment/</t>
  </si>
  <si>
    <t>Oprema je namenjena raziskovalcem za določanje strukture, konformacij in dinamike molekul v raztopini</t>
  </si>
  <si>
    <t>The equipment enables the determination of structure, conforamtion, and dynamics of molecules in solution</t>
  </si>
  <si>
    <t>013767</t>
  </si>
  <si>
    <t>http://www.fkkt.uni-lj.si/sl/storitve/#c397</t>
  </si>
  <si>
    <t>P1-0230</t>
  </si>
  <si>
    <t>P-0179</t>
  </si>
  <si>
    <t>Jurij Svete</t>
  </si>
  <si>
    <t>P1-0175</t>
  </si>
  <si>
    <t>Anton Meden</t>
  </si>
  <si>
    <t>P1-0134</t>
  </si>
  <si>
    <t>Urška Lavrenčič Štangar</t>
  </si>
  <si>
    <t>Drugi programi</t>
  </si>
  <si>
    <t>Vzdrževanje, pedagoško delo, ostali programi in projekti, zunanji</t>
  </si>
  <si>
    <t>006</t>
  </si>
  <si>
    <t>P1-0201</t>
  </si>
  <si>
    <t>Ksenija Kogej</t>
  </si>
  <si>
    <t>04614</t>
  </si>
  <si>
    <t>"3D-DLS Research Lab" raziskovalni inštrument za merjenje (3D) dinamičnega in statičnega sipanja laserske svetlobe</t>
  </si>
  <si>
    <t>3D DLS Spectrometer, LS Instruments GmbH</t>
  </si>
  <si>
    <t>Oprema je dostopna le po predhodnem dogovoru in pod vodstvom strokovno usposobljene osebe. Cena določitve hidrodinamskega radija  in molske mase je odvisna od zahtevnosti meritve in računskih postopkov ter interpretacije rezultatov. Določi se s skrbnikom inštrumenta.</t>
  </si>
  <si>
    <t>The qeuipment is available on the basis of a previous agreement and with a supervision of authorized personel. The price  for the determination of molar mass and/or size depends on the pretentiousness of measurements, on the complexity of data treatment (if required) and on the used time.</t>
  </si>
  <si>
    <t>določanje velikosti (molske mase, hidrodinamskega radija in radija sukanja) delcev v koloidnih sistemih</t>
  </si>
  <si>
    <t>determination of size (molar mass, hydrodynamic radius and radius of gyration) of colloidal particles</t>
  </si>
  <si>
    <t>012577</t>
  </si>
  <si>
    <t>Vojeslav Vlachy</t>
  </si>
  <si>
    <t>002</t>
  </si>
  <si>
    <t>P2-0191</t>
  </si>
  <si>
    <t>Matjaž Krajnc</t>
  </si>
  <si>
    <t>Avtomatiziran laboratorijski reaktor Labmax Automatic LAB</t>
  </si>
  <si>
    <t>Mettler Tolledo LabMax Automatic Lab Reactor</t>
  </si>
  <si>
    <t>Po dogovoru</t>
  </si>
  <si>
    <t>Agreement with operator/institution</t>
  </si>
  <si>
    <t>Oprema omogoča avtomatsko kontrolo parametrov in obratovalnih pogojev v reaktorju, kot so temperatura, pH vrednost, mešalni pogoji in doziranje reaktantov.</t>
  </si>
  <si>
    <t>automatic controll of process paremeters and operating conditions in a lab reactor</t>
  </si>
  <si>
    <t>012983</t>
  </si>
  <si>
    <t>Andreja Žgajnar Gotvajn</t>
  </si>
  <si>
    <t>pedagoško delo</t>
  </si>
  <si>
    <t>008</t>
  </si>
  <si>
    <t>Andrej Pevec</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</si>
  <si>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</si>
  <si>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</si>
  <si>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</si>
  <si>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</si>
  <si>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</si>
  <si>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</si>
  <si>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</si>
  <si>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Matija Tomšič</t>
  </si>
  <si>
    <t xml:space="preserve">Detektor v Sistemu za merjenje ozkokotnega rentgenskega sipanja (Mythen 1K) - SAXS </t>
  </si>
  <si>
    <t xml:space="preserve">(Mythen 1K) - SAXS </t>
  </si>
  <si>
    <t>Zainteresirani uporabnik se obrne na skrbnika opreme, ki organizira izvedbo eksperimentov. Cena meritev je odvisna od zahtevnosti eksperimentov in interpretacije podakov. Informacijo o ceni dobite od skrbnika ob dogovoru za izvedbo eksperimentov.</t>
  </si>
  <si>
    <t>Interested customer contacts the caretaker of the instrument, who organizes the data collection. The price depends on the complexity of the data collection needed. The information about the price is obtained from the caretaker before the agreement for data collection.</t>
  </si>
  <si>
    <t>Strukturne raziskave vzorcev z metodo SAXS.</t>
  </si>
  <si>
    <t>Structural studies of the samples utilizint the SAXS technique.</t>
  </si>
  <si>
    <t>014591</t>
  </si>
  <si>
    <t>Jurij Lah</t>
  </si>
  <si>
    <t>Diferenčni dinamični kalorimeter-NANO II DSC</t>
  </si>
  <si>
    <t>NANO II DSC Calorimeter</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</si>
  <si>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</si>
  <si>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</si>
  <si>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Stabilnost biološko pomembnih molekul v raztopinah. Termodinamika strukturnih prehodov bioloških makromolekul.</t>
  </si>
  <si>
    <t>Stability of biologically important molecules in solutions. Thermodynamics of structural transitions  of biopolymers.</t>
  </si>
  <si>
    <t>007109</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</si>
  <si>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</si>
  <si>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</si>
  <si>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</si>
  <si>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</si>
  <si>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</si>
  <si>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N2-0033</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</si>
  <si>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</si>
  <si>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</si>
  <si>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</si>
  <si>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</si>
  <si>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</si>
  <si>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009</t>
  </si>
  <si>
    <t>P1-0153</t>
  </si>
  <si>
    <t>Matevž Pompe</t>
  </si>
  <si>
    <t>Ionski kromatograf Dionex</t>
  </si>
  <si>
    <t>The cost of the service depends on the duration of the experiment and the time needed for data evaluation.</t>
  </si>
  <si>
    <t>Določanje organskin in anorganskih ionov</t>
  </si>
  <si>
    <t>Determination of organic and inorganic ions</t>
  </si>
  <si>
    <t>013896</t>
  </si>
  <si>
    <t>Matevž Pompe Gregor Marolt</t>
  </si>
  <si>
    <t xml:space="preserve">Izotermni filtracijski mikrokalorimeter </t>
  </si>
  <si>
    <t>Nano ITC isothermal titration calorimeter</t>
  </si>
  <si>
    <t>Termodinamika vezanja molekul v raztopinah.</t>
  </si>
  <si>
    <t>Thermodynamics of molecular binding in solutions.</t>
  </si>
  <si>
    <t>014710</t>
  </si>
  <si>
    <t>Izotermni titracijski (ITC) mikrokalorimeter</t>
  </si>
  <si>
    <t>VP-ITC Isothermal Titration Calorimeter</t>
  </si>
  <si>
    <t>011247</t>
  </si>
  <si>
    <t>010</t>
  </si>
  <si>
    <t xml:space="preserve"> P2-0346</t>
  </si>
  <si>
    <t>Barbara Novosel</t>
  </si>
  <si>
    <t>07027</t>
  </si>
  <si>
    <t>Komora eksplozijska 20l</t>
  </si>
  <si>
    <t>Kuhner</t>
  </si>
  <si>
    <t>Po dogovoru, več informacij zainteresirane osebe dobijo pri doc. dr. Barbari Novosel, barbara.novosel@fkkt.uni-lj.si.</t>
  </si>
  <si>
    <t>The equipment is avalable for pedagogical and research work and interested customer.</t>
  </si>
  <si>
    <t>Določitev eksplozijskih parametrov prašnih, plinskih in hibridnih eksplozij. Določitev maksimalnega tlaka, maksimalne hitrosti porasta tlaka in izračun Kst. Določitev Minimalne eksplozijske koncentracije in mejne koncentracije kisika.</t>
  </si>
  <si>
    <t>Determination of explosion parameters of dust, gas and hybrid explosions. Determination of the maximum pressure, maximum pressure rate and calculation of Kst. Determination of Minimum Explosion Concentrations and Limit Oxygen Concentrations.</t>
  </si>
  <si>
    <t>014582</t>
  </si>
  <si>
    <t>diplomanti 1. in 2. stopnje</t>
  </si>
  <si>
    <t>Katedra KPPPV</t>
  </si>
  <si>
    <t>Barbara Novosel, vzdrževanje</t>
  </si>
  <si>
    <t>Romana Cerc Korošec</t>
  </si>
  <si>
    <t>Masni spektrometer GSD</t>
  </si>
  <si>
    <t xml:space="preserve">Thermostar Gas GSD </t>
  </si>
  <si>
    <t>Oprema  se uporablja sklopljeno s termično analizo, kadar je potrebna analiza plinov pri termični razgradnji snovi.</t>
  </si>
  <si>
    <t>The instrument is used for coupled thermogravimetry-mass spectrometry analysis, when analysis of evolved gases during thermal decomposition is required.</t>
  </si>
  <si>
    <t>013883</t>
  </si>
  <si>
    <t>FKKT - Oddelek za tehnično varnost</t>
  </si>
  <si>
    <t>Mitja Kožuh</t>
  </si>
  <si>
    <t>diplomanti 1. in 2. stopnje, vzdrževanje</t>
  </si>
  <si>
    <t>P1-0179</t>
  </si>
  <si>
    <t>08284</t>
  </si>
  <si>
    <t>PE 2400 Series II Elemental analyser (Perkin-Elmer analizator za CHN Model 2400)</t>
  </si>
  <si>
    <t>Perkin Elmer CHN Analyzator 2400 II</t>
  </si>
  <si>
    <t>Po dogovoru s prof.dr. Jurijem Svetetom. Aparatura za mikroanalizo C, H, N v organskih spojinah je dostopna vsem potencialnim uporabnikom, glede na njihovo povpraševanje.</t>
  </si>
  <si>
    <t>Agreement with operator Prof.Dr. Jurij Svete:Phone No. +386 479 8562; E-mail: jurij.svete@fkkt.uni-lj.si</t>
  </si>
  <si>
    <t>Mikroanalize CHN</t>
  </si>
  <si>
    <t>Elemental microanalyses</t>
  </si>
  <si>
    <t>010562</t>
  </si>
  <si>
    <t>P1-0134, 2144, 1129</t>
  </si>
  <si>
    <t>za pedagoško delo - 10</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</si>
  <si>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</si>
  <si>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</si>
  <si>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</si>
  <si>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</si>
  <si>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</si>
  <si>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</si>
  <si>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003</t>
  </si>
  <si>
    <t>Physica MCR 301</t>
  </si>
  <si>
    <t>Agreement with operator/Institution</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</si>
  <si>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</si>
  <si>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</si>
  <si>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</si>
  <si>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005</t>
  </si>
  <si>
    <t>P1-0207</t>
  </si>
  <si>
    <t>Gregor Gunčar</t>
  </si>
  <si>
    <t>Robot za proteinsko kristalizacijo DUNN</t>
  </si>
  <si>
    <t>Crystal Gryphon mit Laptop</t>
  </si>
  <si>
    <t>Oprema je dostopna po predhodnem dogovoru in jo lahko uporablja uporabnik sam, če je za to usposobljen. Drugače je na voljo strokovna pomoč.</t>
  </si>
  <si>
    <t>Equipment is available to all qualified users upon request. For other users we will provide on-site support.</t>
  </si>
  <si>
    <t>Priprava kristalizacijskih nastavkov proteinov z različnimi pufri v nanokapljicah (100nL) na mikrotiterskih ploščah s 96-vdolbinicami.</t>
  </si>
  <si>
    <t>Nanoliter pipetting of 96-well plate protein crystalization screens and protein samples.</t>
  </si>
  <si>
    <t>013842</t>
  </si>
  <si>
    <t>Katedra za Biokemijo,FKKT</t>
  </si>
  <si>
    <t>zunanji</t>
  </si>
  <si>
    <t>Kemijski inštitut</t>
  </si>
  <si>
    <t>Robotizirani sistem za pripravo vzorcev-Zymark Prelude</t>
  </si>
  <si>
    <t>Robotic sample preparation system-Zymark Prelude</t>
  </si>
  <si>
    <t>Avtomatizirana priprava vzorcev</t>
  </si>
  <si>
    <t>Automated sample preparation</t>
  </si>
  <si>
    <t>010219 in 010231</t>
  </si>
  <si>
    <t>13822</t>
  </si>
  <si>
    <t>Tekočinski kromatograf z masnim detektorjem na čas preleta (TOF)</t>
  </si>
  <si>
    <t>Agilent 6224 Accurate Mass TOF LC/MS system</t>
  </si>
  <si>
    <t>Načela za uporabo inštrumentalnega časa so objavljena na spletni strani IC UL FKKT (http://www.fkkt.uni-lj.si/sl/raziskovalna-infrastruktura/enota-za-analizo-organskih-molekul/hrms/)</t>
  </si>
  <si>
    <t>Services are available to all subject to previous notice. Details can be found at http://nmr-slave.fkkt.uni-lj.si</t>
  </si>
  <si>
    <t>Oprema je namenjena raziskovalcem za določanje čitoče in natančne molekulske mase spojin.</t>
  </si>
  <si>
    <t>The equipmnet is intended for the determination of purity and exact molecular mass of compounds</t>
  </si>
  <si>
    <t>013835</t>
  </si>
  <si>
    <t>Ostali programi</t>
  </si>
  <si>
    <t>Vzdrževanje in pedagoško delo</t>
  </si>
  <si>
    <t xml:space="preserve">Tekočinski kromatograf z masno spektrometričnim detektorjem (HPLC-MS/MS, Perkin Elmer Series 2000, Applied Biosystems 3200 Q Trap) </t>
  </si>
  <si>
    <t>HPLC-MS/MS System (Perkin Elmer Series 2000, Applied Biosystems 3200 Q Trap)</t>
  </si>
  <si>
    <t>Določanje in identifikacija organskih komponent</t>
  </si>
  <si>
    <t>Determination and identification of organic constituents</t>
  </si>
  <si>
    <t>011914</t>
  </si>
  <si>
    <t>Matevž Pompe Jernej Markelj</t>
  </si>
  <si>
    <t xml:space="preserve">Visokoločljivi rentgenski praškovni difraktometer </t>
  </si>
  <si>
    <t>High resolution X-ray powder diffractometer</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</si>
  <si>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</si>
  <si>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</si>
  <si>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</si>
  <si>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</si>
  <si>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011405</t>
  </si>
  <si>
    <t>Peter Bukovec</t>
  </si>
  <si>
    <t>007</t>
  </si>
  <si>
    <t>Marjan Marinšek</t>
  </si>
  <si>
    <t>Visokoločljivi vrstični električni mikroskop na poljsko emisijo (FE-SEM)</t>
  </si>
  <si>
    <t>High resolution electron microscope Zeiss FE-SEM ULTRA plus</t>
  </si>
  <si>
    <t>Načela za uporabo inštrumentalnega časa so objavljena na spletni strani IC UL FKKT (http://www.fkkt.uni-lj.si/sl/raziskovalna-infrastruktura/enota-za-analizo-malih-molekul/sem-ultra/)</t>
  </si>
  <si>
    <t>Services are available to all subject to previous notice. Details can be found at (http://www.fkkt.uni-lj.si/sl/raziskovalna-infrastruktura/enota-za-analizo-malih-molekul/sem-ultra/)</t>
  </si>
  <si>
    <t>Oprema je namenjena raziskovalcem za opazovanje površine vzorcev (SE, BSE, EDX) na mikro in nano nivoju</t>
  </si>
  <si>
    <t>The equipment enables the determination of samples' microstructure (SE, BSE, EDX) on micro- and nano-level</t>
  </si>
  <si>
    <t>013635</t>
  </si>
  <si>
    <t>http://www.fkkt.uni-lj.si/sl/raziskovalna-infrastruktura/enota-za-analizo-malih-molekul/zeiss-ultra-plus/</t>
  </si>
  <si>
    <t>KI, Zavod za gradbeništvo, Calcit, IJS</t>
  </si>
  <si>
    <t>Ručigaj Aleš</t>
  </si>
  <si>
    <t xml:space="preserve">Multi-detektorski GPC sistem;
Tekočinski kromatograf s kombinacijo detektorjev za UV, refrakcijski indeks, sipanje svetlobe in viskoznost
</t>
  </si>
  <si>
    <t xml:space="preserve">Multi-detector GPC system; 
Liquid chromatography with the combination of UV, refractive index, light scattering and viscosity detectors.
</t>
  </si>
  <si>
    <t>Po dogovoru z odgovorno osebo. Načela za uporabo inštrumentalnega časa so objavljena na spletni strani IC UL FKKT (http://www.fkkt.uni-lj.si/sl/raziskovalna-infrastruktura/enota-za-analizo-makromolekul/gpc/)</t>
  </si>
  <si>
    <t>Agreement with operator. Details can be found at http://www.fkkt.uni-lj.si/sl/raziskovalna-infrastruktura/enota-za-analizo-makromolekul/gpc/</t>
  </si>
  <si>
    <t>Analizni sistem za določanje molekulski mas, porazdelitve molekulskih mas, velikosti molekul, razvejenosti in konformacije</t>
  </si>
  <si>
    <t xml:space="preserve">Analytic system for molecular weights determination, molecular weight distribution, molecule size, conformation and branching. </t>
  </si>
  <si>
    <t>015269</t>
  </si>
  <si>
    <t>Aleš Podgornik</t>
  </si>
  <si>
    <t>Lah Jurij</t>
  </si>
  <si>
    <t>Absorpcijski in emisijski spektropolarimeter - JASCO J-1500</t>
  </si>
  <si>
    <t>Absorption and emission CD spectrophotometer - JASCO J-1500</t>
  </si>
  <si>
    <t xml:space="preserve">Spremljanje (strukturnih) lastnosti (bio)molekul v raztopinah preko njihove interakcije s polarizirano svetlobo </t>
  </si>
  <si>
    <t>Monitoring (structural) characteristics of (bio)molecules in solution based on their interaction with polarized light</t>
  </si>
  <si>
    <t>015270</t>
  </si>
  <si>
    <t>Župunski Vera</t>
  </si>
  <si>
    <t>Visoko zmogljivi fluorescenčni mikroskop za bio.anal.kem.spojin</t>
  </si>
  <si>
    <t>High performance fluorescence microscope for biological analysis of chemical compounds</t>
  </si>
  <si>
    <t>Vizualizacija fluorescenčnih makromolekul ali molekul, označenih s fluorescenčnimi barvili, njihove lokalizacije in kolokalizacije v celicah. Vizualizacija neobarvanih vzorcev z metodo DIC (Differential Interference Contrast).</t>
  </si>
  <si>
    <t>Visualisation of fluorescent macromolecules or fluorescently labelled molecules, their localisation and co-localisation in the cells. Visualisation of unstained samples using DIC (Differential Interference Contrast).</t>
  </si>
  <si>
    <t>015271</t>
  </si>
  <si>
    <t>P1-0140</t>
  </si>
  <si>
    <t>P1-8201</t>
  </si>
  <si>
    <t>P1-7119</t>
  </si>
  <si>
    <t>diplomanti 2. stopnje</t>
  </si>
  <si>
    <t>Pavšič Miha</t>
  </si>
  <si>
    <t>Sistem za kromatografijo bioloških makromolekul, sklopljen z naprednim karakterizacijskim sistemom</t>
  </si>
  <si>
    <t>Chromatographic system for biological macromolecules coupled to an advanced characterization system</t>
  </si>
  <si>
    <t>Kromatografija bioloških makromolekul v analitičnem in preparativnem merilu in njihova karakterizacija.</t>
  </si>
  <si>
    <t>Chromatography of biological macromolecules at analytical and semipreparative scale and their characterization.</t>
  </si>
  <si>
    <t>015855, 015856</t>
  </si>
  <si>
    <t>http://www.fkkt.uni-lj.si/sl/raziskovalna-infrastruktura/enota-za-analizo-makromolekul/sistem-za-kromatografijo-bioloskih-makromolekul-sklopljen-z-naprednim-karakterizacijskim-sistemom/</t>
  </si>
  <si>
    <t>J1-7119, J1-8151, J3-8201</t>
  </si>
  <si>
    <t>Brigita Lenarčič, Kristina Djinović-Carugo, Vera Župunski, Miha Pavšič, Aljaž Gaber, Sara Drmota Prebil</t>
  </si>
  <si>
    <t>P1-0207, P1-0140</t>
  </si>
  <si>
    <t>Gregor Gunčar, Vera Župunski, Miha Pavšič, Brigita Lenarčič, Marko Novinec</t>
  </si>
  <si>
    <t xml:space="preserve">diplomanti 2. stopnje </t>
  </si>
  <si>
    <t>Sistem LitesizerTM 500 omogoča določanje 6 različnih eksperimentalnih parametrov: velikosti, elektroforetske mobilnosti, zeta-potenciala in molekulske mase koloidnih delcev ter prepustnosti in lomnega količnika preiskovane raztopine.</t>
  </si>
  <si>
    <t>System LitesizerTM 500 can be used to experimentally determine 6 parameters: size, electrophoretic mobility, zeta potential and molecular mass of the colloidal particles and the transmittance and refractive index of the sample solution.</t>
  </si>
  <si>
    <t>015738</t>
  </si>
  <si>
    <t>http://www.fkkt.uni-lj.si/sl/raziskovalna-infrastruktura/enota-za-analizo-makromolekul/laserski-sistem-za-karakterizacijo-nanodelcev-v-raztopinah-in-suspenzijah-litesizertm-500/</t>
  </si>
  <si>
    <t>Sklopljen sistem za termično analizo: termogravimetrija ‒ vmesnik za shranjevanje plinskih komponent ‒ plinska kromatografija/masna spektrometrija</t>
  </si>
  <si>
    <t>Coupled system for thermal analysis: thermogravimetry ‒ gas storage interface ‒ gas chromatography/mass spectrometry</t>
  </si>
  <si>
    <t>Sklopljen sistem omogoča analizo kompleksnejših termičnih razpadov, vzorčevanje sproščenih plinov pri določeni stopnji razpada in njihovo nadaljnjo analizo s plinsko kromatografijo/masno spektrometrijo.</t>
  </si>
  <si>
    <t xml:space="preserve">Coupled system enables analysis of complex thermal decompositions, collection of the evolved gasses during different stages of thermal decomposition and their further analysis using gas chromatography/mass spectrometer. </t>
  </si>
  <si>
    <t>začetek uporabe v 2019</t>
  </si>
  <si>
    <t>http://www.fkkt.uni-lj.si/sl/raziskovalna-infrastruktura/enota-za-analizo-malih-molekul/sklopljen-sistem-za-termicno-analizo/#c1228</t>
  </si>
  <si>
    <t>Programska skupina P1-0134, Katedra za anorgansko kemijo, ostali uporabniki FKKT</t>
  </si>
  <si>
    <t xml:space="preserve">zunanji sofinancerji </t>
  </si>
  <si>
    <t>Melamin, Fenolit</t>
  </si>
  <si>
    <t>zunanji naročniki</t>
  </si>
  <si>
    <t>Nacionalni inštitut za biologijo</t>
  </si>
  <si>
    <t xml:space="preserve"> 0105-003</t>
  </si>
  <si>
    <t>Magda Tušek Žnidarič</t>
  </si>
  <si>
    <t>Presevni elektronski mikroskop (Philips CM100)</t>
  </si>
  <si>
    <t>Transmission electron microscope (Philips CM100)</t>
  </si>
  <si>
    <t>Ostalo (Phare)</t>
  </si>
  <si>
    <t>Oprema je vključena v IP NIB. Za uporabo opreme je potrebno kontaktirati vodjo IC Planta (http://www.nib.si/infrastruktura/infrastrukturni-center-planta). Čakalna doba za uporabo opreme je do 1 mesec.</t>
  </si>
  <si>
    <t>The equipment is a part of Infrastructural program NIB. For the access of the equipment contact the Head of IC Planta (http://www.nib.si/eng/index.php/infrastructure/infrastructural-centre-planta). Waiting time for the access of the equipment is up to 1 month.</t>
  </si>
  <si>
    <t>TEM Philips CM 100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S TEM Philips CM 100 se izvajajo analize strukture in imunolokalizacija v različnih bioloških vzorcih.</t>
  </si>
  <si>
    <t>TEM Philips CM 100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TEM Philips CM 100 is used for analyses of structure and immunolocalization in different biological samples.</t>
  </si>
  <si>
    <t>http://www.nib.si/infrastruktura/infrastrukturni-center-planta</t>
  </si>
  <si>
    <t>/</t>
  </si>
  <si>
    <t>P4-0165</t>
  </si>
  <si>
    <t>Biotehnologija in sistemska biologija rastlin</t>
  </si>
  <si>
    <t xml:space="preserve">Proteoliza in njena regulacija </t>
  </si>
  <si>
    <t>J4-9299</t>
  </si>
  <si>
    <t>Mehanizmi adhezije bakterij Campylobacter kot tarča za zmanjšanje antibiotske odpornosti</t>
  </si>
  <si>
    <t>P1-0184</t>
  </si>
  <si>
    <t>Integrativna zoologija in speleobiologija</t>
  </si>
  <si>
    <t>C3330-16-529005</t>
  </si>
  <si>
    <t>F4F - Funkcionalna živila prihodnosti</t>
  </si>
  <si>
    <t>8 drugih uporabnikov</t>
  </si>
  <si>
    <t>David Dobnik</t>
  </si>
  <si>
    <t>Konfokalni stereomikroskop (Leica TCS LSI)</t>
  </si>
  <si>
    <t>Confocal stereomicroscope (Leica TCS LSI)</t>
  </si>
  <si>
    <t>Konfokalni stereomikroskop (Leica TCS LSI) omogoča neinvazivno opazovanje fluorescence v vzorcih. Posebnost tega mikroskopa je širok spekter povečav, saj omogoča povečave od 0,7x (vidno polje velikosti 16 mm) vse do 20x. Zaradi tako širokega obsega povečav je mogoče opazovanje tako večjih objektov kot tudi posameznih celic. Stereomikroskop omogoča tudi precejšnjo delovno razdaljo, kar pomeni da lahko pod objektiv postavimo tudi večje objekte (na primer rastline v lončkih).</t>
  </si>
  <si>
    <t xml:space="preserve">Confocal stereomicroscope (Leica TCS LSI) enables non-invasive observation of the fluorescence in the samples. The speciality of the Confocal stereomicroscope (Leica TCS LSI) is broad spectrum of magnifications from 0.7x (16 mm field of view) to 20x. Therefore larger object as well as single cells could be investigated. Stereomicroscope has long working distance what enables investigation of big objects (e.g. plants in pots). </t>
  </si>
  <si>
    <t>P1-0245</t>
  </si>
  <si>
    <t>Ekotoksiologija, toksikološka genomika in karcinogeneza</t>
  </si>
  <si>
    <t>Dejan Štebih</t>
  </si>
  <si>
    <t>Aparatura za PCR v realnem času (ABI 7900) (Oprema za razvoj diagnostike in raziskave bakterij, virusov, gliv in gensko spremenjenih organizmov)</t>
  </si>
  <si>
    <t>Real-time PCR (ABI 7900)</t>
  </si>
  <si>
    <t>Oprema je odpisana in ni več v uporabi.</t>
  </si>
  <si>
    <t>The equipment is not in use any more.</t>
  </si>
  <si>
    <t>4, 35</t>
  </si>
  <si>
    <t>Aparatura za PCR v realnem času (ABI 7900HT Fast) (Sistem za pomnoževanje nukleinskih kislin)</t>
  </si>
  <si>
    <t>Real-time PCR (ABI 7900HT Fast)</t>
  </si>
  <si>
    <t>Z navedeno opremo je možno pomnoževanje nukleinskih kislin in njihova kvantifikacijia.</t>
  </si>
  <si>
    <t xml:space="preserve">The equipment is used for amplification and quantification of nucleic acids. </t>
  </si>
  <si>
    <t>19-01429</t>
  </si>
  <si>
    <t>GSO analize za Norveški veterinarski inštitut</t>
  </si>
  <si>
    <t>Določanje gensko spremenjenih organizmov</t>
  </si>
  <si>
    <t>NIB-PT-2019</t>
  </si>
  <si>
    <t>Proficiency Testing Schame</t>
  </si>
  <si>
    <t>2550-18-310008</t>
  </si>
  <si>
    <t>Analiziranje in testiranje odvzetih vzorcev, razvoj analitičnih in testnih metod ter druge naloge, povezane s kontrolo določanja gensko spremenjenih organizmov</t>
  </si>
  <si>
    <t>C2337-19-000017</t>
  </si>
  <si>
    <t>Pogodba o izvajanju in financiranju strokovnih nalog s področja zdravstvenega varstva rastlin</t>
  </si>
  <si>
    <t>Aparatura za PCR v realnem času (ABI QuantStudio7)</t>
  </si>
  <si>
    <t>Real-time PCR (ABI QuantStudio7)</t>
  </si>
  <si>
    <t>C3330-18-252004</t>
  </si>
  <si>
    <t>Indie - Biotehnološka proizvodnja trajnostnega indola</t>
  </si>
  <si>
    <t>GA 773139</t>
  </si>
  <si>
    <t>Valitest - Validacija diagnostičnih testov za varstvo rastlin</t>
  </si>
  <si>
    <t>496-2012</t>
  </si>
  <si>
    <t>Izvajanje raziskav, izobraževanj in razvoja metod na področju molekularne biologije za podjetje BiaSeparations</t>
  </si>
  <si>
    <t>MR Arijana Filipić</t>
  </si>
  <si>
    <t>2 druga uporabnika</t>
  </si>
  <si>
    <t>Aparatura za PCR v realnem času (Roche Light Cycler 480)</t>
  </si>
  <si>
    <t>Real-time PCR instrument (Roche Light Cycler 480)</t>
  </si>
  <si>
    <t>Ostalo (Transition Facility)</t>
  </si>
  <si>
    <t>C3330-17-500095</t>
  </si>
  <si>
    <t>EnViRoS - Priložnosti okolju prijazno vinogradništvo: optimizacija namakanja in vpeljava novih podalg in genotipov vinske trte</t>
  </si>
  <si>
    <t>Prenosna aparatura za PCR v realnem času (Cepheid Smart Cycler) (Sistem za pomnoževanje nukleinskih kislin)</t>
  </si>
  <si>
    <t>Portable real-time PCR (Cepheid Smart Cycler)</t>
  </si>
  <si>
    <t>Oprema ni v uporabi.</t>
  </si>
  <si>
    <t>The equipment is not in use.</t>
  </si>
  <si>
    <t>Avtomatizirana aparatura za kapljični digitalni PCR (Biorad QX200) (Sistem za avtomatizirano pripravo in analizo kapljične digitalne verižne reakcije s polimerazo)</t>
  </si>
  <si>
    <t>Automated droplet digital PCR instrument (Biorad QX200)</t>
  </si>
  <si>
    <t>Navedena oprema omogoča avtomatizirano pripravo in analizo nukleinskih kislin v različnih vzorcih s kapljično digitalno verižno reakcijo s polimerazo (ddPCR).</t>
  </si>
  <si>
    <t>The equipment enables droplet digital PCR (ddPCR). It enables also absolute quantification of nucleic acids.</t>
  </si>
  <si>
    <t>C3330-18-252003</t>
  </si>
  <si>
    <t>Susphire - Trajnostna proizvodnja feromonov za zaščito pred žuželkami v kmetijstvu</t>
  </si>
  <si>
    <t>okvara</t>
  </si>
  <si>
    <t>popravilo</t>
  </si>
  <si>
    <t>preverjanje</t>
  </si>
  <si>
    <t>Robot za pipetiranje (PerkinElmer MultiProbe II) (Robot za normalizacijo koncentracije in PCR nastavitev )</t>
  </si>
  <si>
    <t xml:space="preserve">Robot for pipeting (PerkinElmer MultiProbe II) </t>
  </si>
  <si>
    <t>klasifikacija ni mogoča</t>
  </si>
  <si>
    <t>Robot za pipetiranje (Hamilton Microlab STARlet)</t>
  </si>
  <si>
    <t>Robot for pipeting (Hamilton Microlab STARlet)</t>
  </si>
  <si>
    <t>Robot se uporablja za pripravo vzorcev in reagentov ter nastavitev PCR reakcij.</t>
  </si>
  <si>
    <t xml:space="preserve">Pipetting robot can be used for sample and reagent preparation and PCR reaction setup. </t>
  </si>
  <si>
    <t>Aleš Blatnik</t>
  </si>
  <si>
    <t>Komore za gojenje rastlin in tkivnih kultur (Kambič)</t>
  </si>
  <si>
    <t>Growth chambers for plant and tissue culture breeding (Kambič)</t>
  </si>
  <si>
    <t>Oprema je vključena v IP NIB. Za uporabo opreme je potrebno kontaktirati vodjo IC Planta (http://www.nib.si/infrastruktura/infrastrukturni-center-planta). Čakalna doba za uporabo opreme je do 3 mesece.</t>
  </si>
  <si>
    <t>The equipment is a part of Infrastructural program NIB. For the access of the equipment contact the Head of IC Planta (http://www.nib.si/eng/index.php/infrastructure/infrastructural-centre-planta). Waiting time for the access of the equipment is up to 3 months.</t>
  </si>
  <si>
    <t>Komore za gojenje rastlin in tkivnih kultur omogočajo gojenje rastlin v kontroliranih pogojih temperature, svetlobe in vlage. Ena komora je namenjena gojenju rastlin v zemlji, dve komori pa sta namenjeni gojenju rastlinskih tkivnih kultur.</t>
  </si>
  <si>
    <t>Growth chambers for plant and tissue culture breeding enable breeding of plants under controlled temperature, light and humidity conditions. One growth chamber is designed for breeding plants in soil and two growth chambers are designed for breeding plant tissue cultures.</t>
  </si>
  <si>
    <t>J4-7636</t>
  </si>
  <si>
    <t xml:space="preserve">Prostorsko časovna analiza hipersenzitivnega odziva krompirja na krompirjev virus Y </t>
  </si>
  <si>
    <t xml:space="preserve">Vaje pri predmetu Izbrana poglavja rastlinske fiziologije in biotehnologije na Študijskem programu I. stopnje Vinogradništvo in vinarstvo </t>
  </si>
  <si>
    <t>Komore za ločeno gojenje rastlin (Kambič)</t>
  </si>
  <si>
    <t>2009, 2012</t>
  </si>
  <si>
    <t>Plant growth chambers for separate breeding (Kambič)</t>
  </si>
  <si>
    <t>Komore za ločeno gojenje rastlin (Kambič) sestavljajo 4 ločene samostoječe komore, ki omogočajo gojenje rastlin v zemlji v kontroliranih pogojih temperature, svetlobe in vlage.</t>
  </si>
  <si>
    <t>Plant growth chambers for separate breeding (Kambič) consist of 4 separate self-standing chambers that provide for breeding of plants in soil under controlled temperature, light and humidity conditions.</t>
  </si>
  <si>
    <t>5903 in 6348</t>
  </si>
  <si>
    <t>Karantenski rastlinjak (Oprema za razvoj diagnostike in raziskave bakterij, virusov, gliv in gensko spremenjenih organizmov)</t>
  </si>
  <si>
    <t>Quarantine greenhouse</t>
  </si>
  <si>
    <t xml:space="preserve">Rastlinjak omogoča gojenje rastlin v karantenskih razmerah. </t>
  </si>
  <si>
    <t>The greenhouse enables growing of plants in quarantine conditions. Quantitative PCR is used for quantitation of nucleic acids.</t>
  </si>
  <si>
    <t>Karantenski rastlinjak s podtlakom (Oprema za razvoj doagnostike in raziskave mikroorganizmov in gensko spremenjenih organizmov - sklop 2)</t>
  </si>
  <si>
    <t>Quarantine greenhouse with negative pressure</t>
  </si>
  <si>
    <t xml:space="preserve">Paket 14 </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</si>
  <si>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</si>
  <si>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</si>
  <si>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J4-8228</t>
  </si>
  <si>
    <t>Vpliv socialnega in genetskega prepoznavanja sorodnikov na interakcije bakterij B.Subtilis</t>
  </si>
  <si>
    <t>Tanja Dreo</t>
  </si>
  <si>
    <t>Sistem za identifikacijo bakterij z analizo celičnih maščobnih kislin s plinsko kromatografijo</t>
  </si>
  <si>
    <t>System for identification of bacteria with analyses of cell fatty acids by gas chromatography</t>
  </si>
  <si>
    <t>Oprema ni vključena v IP NIB. Za uporabo opreme je potrebno kontaktirati skrbnika opreme. Čakalna doba za uporabo opreme je do 1 mesec.</t>
  </si>
  <si>
    <t>The equipment is not a part of Infrastructural program NIB. For the access of the equipment contact the caretaker of the equipment. Waiting time for the access of the equipment is up to 1 month.</t>
  </si>
  <si>
    <t>Z navedeno opremo je možno analizirati maščobne kisline.</t>
  </si>
  <si>
    <t>The equipment is used for fatty acid analyses.</t>
  </si>
  <si>
    <t>P4-0097</t>
  </si>
  <si>
    <t>Prehrana in mikrobna ekologija prebavil</t>
  </si>
  <si>
    <t>0105-008</t>
  </si>
  <si>
    <t>Anton Brancelj</t>
  </si>
  <si>
    <t xml:space="preserve">Plinski kromatograf z masnim spektrometrom </t>
  </si>
  <si>
    <t>2005 (2004)</t>
  </si>
  <si>
    <t>GC/MS Gas Chromatograph hypenated to mass spectrometer</t>
  </si>
  <si>
    <t>Oprema ni vključena v IP NIB. GC/MS je mogoče uporabljati brez omejitev po predhodnem dogovoru s skrbnikom. Cena po dogovoru v skladu s časom in namenom uporabe</t>
  </si>
  <si>
    <t xml:space="preserve">The equipment is not a part of Infrastructural program NIB. 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</si>
  <si>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</si>
  <si>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</si>
  <si>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http://www.nib.si/storitve-in-produkti/raziskovalna-oprema</t>
  </si>
  <si>
    <t>PROGRAM 12020503</t>
  </si>
  <si>
    <t>Oddelek EKOS</t>
  </si>
  <si>
    <t>Meta Virant-Doberlet</t>
  </si>
  <si>
    <t>Laserski mikroablacijski sistem  (mikroskop Carl Zeiss Axioskop)</t>
  </si>
  <si>
    <t>Laser system for cell ablation</t>
  </si>
  <si>
    <t>Oprema ni vključena v IP NIB. Sistem za ablacijo celic z laserjem je možno uporabljati brez omejitev in takoj v skladu z dogovorom. Cena po dogovoru v skladu s časom in namenom uporabe</t>
  </si>
  <si>
    <t>The equipment is not a part of Infrastructural program NIB. 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</si>
  <si>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</si>
  <si>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</si>
  <si>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Stritih Nataša</t>
  </si>
  <si>
    <t>Sistem za ekscitacijo in lasersko merjenje vibracij (vibrometer laserski)</t>
  </si>
  <si>
    <t>Laser vibrometer with the system for controlled excitation of vibrations with software</t>
  </si>
  <si>
    <t>Oprema ni vključena v IP NIB. Laserski vibrometer s sistemom za kontrolirano vzbujanje vibracij in programsko opremo je možno uporabljati brez omejitev v skladu z dogovorom. Cena po dogovoru v skladu s časom in namenom uporabe</t>
  </si>
  <si>
    <t>The equipment is not a part of Infrastructural program NIB. 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</si>
  <si>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</si>
  <si>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</si>
  <si>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4, 19</t>
  </si>
  <si>
    <t>12J18142</t>
  </si>
  <si>
    <t>Stritih Nataša, Jernej Polajnar</t>
  </si>
  <si>
    <t>Rok Šturm</t>
  </si>
  <si>
    <t>12Z18144</t>
  </si>
  <si>
    <t>Anka Kuhelj</t>
  </si>
  <si>
    <t>0105-007</t>
  </si>
  <si>
    <t>Metka Filipič</t>
  </si>
  <si>
    <t>Mikroskop raziskovalni z motoriziranim manipulatorjem</t>
  </si>
  <si>
    <t>2012, 2014</t>
  </si>
  <si>
    <t>Fluorescent microscope, with motorized micromanipulator</t>
  </si>
  <si>
    <t>Ostalo (GLIOMA)</t>
  </si>
  <si>
    <t>Oprema ni vključena v IP NIB. Opremo je možno uporabljati brez omejitev in v skladu z dogovorom. Cena po dogovoru v skladu s časom in namenom uporabe.</t>
  </si>
  <si>
    <t>The equipment is not a part of Infrastructural program NIB. The equipment can be used without limitations and immediately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</si>
  <si>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 Ta mikroskop omogoča motoriziran pomik mizice, kar se kaže v večji natančnosti in možnosti avtomatizacije nekaterih procesov.</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</si>
  <si>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 This microscope allows motorized window tables, which results in higher accuracy and the possibility of automation of some processes.</t>
  </si>
  <si>
    <t>6428, 6652</t>
  </si>
  <si>
    <t>100% in 98,27%</t>
  </si>
  <si>
    <t>http://www.nib.si/storitve-in-oprema/raziskovalna-oprema</t>
  </si>
  <si>
    <t>4,11,66</t>
  </si>
  <si>
    <t>MR Bernarda Majc</t>
  </si>
  <si>
    <t>Bernarda Majc</t>
  </si>
  <si>
    <t>MR Martina Štampar</t>
  </si>
  <si>
    <t>Martina Štampar</t>
  </si>
  <si>
    <t>10020509 ARRS PROGRAM GEN</t>
  </si>
  <si>
    <t>Matjaž Novak</t>
  </si>
  <si>
    <t>Tina Eleršek</t>
  </si>
  <si>
    <t>Katja Kološa</t>
  </si>
  <si>
    <t>Drugi uporabniki</t>
  </si>
  <si>
    <t>Citometer pretočni FACS CALIBUR</t>
  </si>
  <si>
    <t>Flow cytometer, FACS CALIBUR</t>
  </si>
  <si>
    <t>Ostalo (COOT)</t>
  </si>
  <si>
    <t>Oprema ni vključena v IP NIB. Pretočni citometer je možno uporabljati  v skladu z dogovorom s skrbnikom. Cena po dogovoru v skladu s časom in namenom uporabe.</t>
  </si>
  <si>
    <t xml:space="preserve">The equipment is not a part of Infrastructural program NIB. Flow cytometer can be used  according to the agreement. The price is agreed according the time and purpose of the use. </t>
  </si>
  <si>
    <t>Pretočni citometer omogoča spremljanje flourescence celic in bakterij na štirih različnih kanalih.</t>
  </si>
  <si>
    <t>Flow cytometer is used for flourescence detection of cells nad bacteria with four different fluorescence channels.</t>
  </si>
  <si>
    <t>Citometer pretočni</t>
  </si>
  <si>
    <t>Flow cytometer</t>
  </si>
  <si>
    <t>Pretočni citometer omogoča spremljanje flourescence celic,  bakterij in drugih karakterisi na  različnih kanalih.</t>
  </si>
  <si>
    <t>Flow cytometer is used for flourescence detection of cells,  bacteria and other different characteristic with different fluorescence channels.</t>
  </si>
  <si>
    <t>MR Klara Hercog</t>
  </si>
  <si>
    <t>Klara Hercog</t>
  </si>
  <si>
    <t>Mateja Burjek</t>
  </si>
  <si>
    <t>Mikroskop ECLIPSE E 600 s poveč. modilom, kondenzator</t>
  </si>
  <si>
    <t>Fluorescent microscope ECLIPSE E 600</t>
  </si>
  <si>
    <t>Oprema ni vključena v IP NIB. Opremo je možno uporabljati brez omejitev in takoj v skladu z dogovorom. Cena po dogovoru v skladu s časom in namenom uporabe.</t>
  </si>
  <si>
    <t>The equipment is not a part of Infrastructural program NIB. The equipment can be used without limitations and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</si>
  <si>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</si>
  <si>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t>
  </si>
  <si>
    <t>Novak Matjaž</t>
  </si>
  <si>
    <t>Barbara Breznik</t>
  </si>
  <si>
    <t xml:space="preserve"> 0105-001</t>
  </si>
  <si>
    <t>Oliver Bajt</t>
  </si>
  <si>
    <t>Plinski kromatograf z masnoselektivnim detektorjem</t>
  </si>
  <si>
    <t>Gas chromatograph with MS detector</t>
  </si>
  <si>
    <t>The equipment is not a part of Infrastructural program NIB. The equipment can be used without limitations and according to agreement. The price  is agreed according to the time and purpose of the use.</t>
  </si>
  <si>
    <t>Oprema se uporablja za ločbo in identifikacijo organskih spojin.</t>
  </si>
  <si>
    <t xml:space="preserve">The equipment is used for the separation and identification of organic compounds </t>
  </si>
  <si>
    <t>http://www.nib.si/images/stories/datoteke2/Delovanje_centra/arrs-ri-evidenca-opreme-105-nib.pdf</t>
  </si>
  <si>
    <t>Vesna Flander Putrle</t>
  </si>
  <si>
    <t>16383</t>
  </si>
  <si>
    <t>HPLC</t>
  </si>
  <si>
    <t>High-performance
liquid chromatograph</t>
  </si>
  <si>
    <t xml:space="preserve">Lastni viri </t>
  </si>
  <si>
    <t>Oprema se uporablja za določanje fitoplanktonskih barvil v vzorcih</t>
  </si>
  <si>
    <t xml:space="preserve">The equipment is used for the separation and identification of firoplanktonic pigmentsorganic compounds </t>
  </si>
  <si>
    <t>Branko Čermelj</t>
  </si>
  <si>
    <t>13407</t>
  </si>
  <si>
    <t>Plovilo raziskovalno Sagita</t>
  </si>
  <si>
    <t>Research Vessel
 "Sagita"</t>
  </si>
  <si>
    <t>Drugi javni in lastni viri (MIZS, MOPE, NIB)</t>
  </si>
  <si>
    <t xml:space="preserve">Raziskovalno plovilo je možno uporabljati  v skladu z dogovorom s skrbnikom. Cena po dogovoru v skladu s časom in namenom uporabe. </t>
  </si>
  <si>
    <t xml:space="preserve">The Research vessel is possible to use  according to the agreement. The price is agreed according the time and purpose of the use. </t>
  </si>
  <si>
    <t>Raziskovalno plovilo se uporablja za izvedbo raziskovalnih križarjen v obalnem pasu in odprtih vodah.</t>
  </si>
  <si>
    <t>The research vessel is used for various research cruise in coastal and international waters.</t>
  </si>
  <si>
    <t>P1-0237</t>
  </si>
  <si>
    <t>01MONI18</t>
  </si>
  <si>
    <t>Janja France</t>
  </si>
  <si>
    <t>Tihomir Makovec</t>
  </si>
  <si>
    <t>18338</t>
  </si>
  <si>
    <t>Sonda mikrostrukturna</t>
  </si>
  <si>
    <t>CTD Probe</t>
  </si>
  <si>
    <t>Oprema je vključena v IP NIB vendar jo pretečno uporabljamo z raziskovalnim plovilom. Opremo je možno uporabljati brez omejitev in takoj v skladu z dogovorom. Cena po dogovoru v skladu s časom in namenom uporabe.</t>
  </si>
  <si>
    <t>The equipment is a part of Infrastructural program IC MBC but is preferentially used on the research vessel. The equipment can be used without limitations and  according to agreement. The price  is agreed according to the time and purpose of the use.</t>
  </si>
  <si>
    <t>Mikrostrukturna sonda se uporablja za meritve različnih parametrov v vodnem (morskem) okolju (Temperatura vode, slanost, prevodnost, pH, raztopljeni kisik)</t>
  </si>
  <si>
    <t>The CTD probe is used for measurement of various parameters in the aquatic environmen (preferentially marine)( Sea temperature, salinity, conductivity, pH, dissolved oxygen)</t>
  </si>
  <si>
    <t>Boja raziskovalna Vida</t>
  </si>
  <si>
    <t>Oceanographic Buoy "Vida"</t>
  </si>
  <si>
    <t>Ostalo (INTERREG)</t>
  </si>
  <si>
    <t>Oceanografska boja je laboratorij na morju. Njene storitev ali možnost namestitve dodatnih merilnih instrumentov na bojo je potrebno urediti v skladu z dogovorom s skrbnikom. Cena po dogovoru v skladu s časom in namenom uporabe.</t>
  </si>
  <si>
    <t xml:space="preserve">Oceanographic Buoy is a marine lab in situF. It's  product can be used according to the agreement. The price is agreed according the time and purpose of the use. </t>
  </si>
  <si>
    <t>Oceanografske boje, si ni možno sposoditi. Boja je laboratorij na morju. Uporabniki lahko uporabljajo podatke meritev ali namestijo na bojo dodatni merilni instrument.</t>
  </si>
  <si>
    <t>Oceanographic Buoy "Vida" can 't be used . User can use the data it provides or eventuially add some instrument to the Buoy.</t>
  </si>
  <si>
    <t>Vlado Malačič</t>
  </si>
  <si>
    <t>05226</t>
  </si>
  <si>
    <t>Instrument lisst za merjenje sedimentov</t>
  </si>
  <si>
    <t>Particle Size Analyzer</t>
  </si>
  <si>
    <t>Merilnik hitrosti posedanja delcev in velikost posedlih delcev je možno uporabljati  v skladu z dogovorom s skrbnikom. Cena po dogovoru v skladu s časom in namenom uporabe.</t>
  </si>
  <si>
    <t xml:space="preserve">The Particle size analyzer can be used according to the agreement. It is not a part of the great infrastructure equipment of the IC MBS. The price is agreed according the time and purpose of the use. </t>
  </si>
  <si>
    <t>Merilnik je namenjen meritvam hitrosti posedanja delcev v vodnem stolpcu</t>
  </si>
  <si>
    <t xml:space="preserve">Particle size Analyzer is ment for particle size measurement  and the settling velocity. </t>
  </si>
  <si>
    <t>Patricija Mozetič</t>
  </si>
  <si>
    <t>11360</t>
  </si>
  <si>
    <t>Mikroskop invertni raziskovalni</t>
  </si>
  <si>
    <t>Invert microscope</t>
  </si>
  <si>
    <t>Oprema je namenjena mikroskopiranju vzoprcev.</t>
  </si>
  <si>
    <t>The microscope is use for microscopy of biological samples.</t>
  </si>
  <si>
    <t>01UVHVVR</t>
  </si>
  <si>
    <t>01VRSTNA</t>
  </si>
  <si>
    <t>Petra Slavinec</t>
  </si>
  <si>
    <t>Milijan Šiško</t>
  </si>
  <si>
    <t>Marko Tadejević</t>
  </si>
  <si>
    <t>33300</t>
  </si>
  <si>
    <t>Plovilo Carolina</t>
  </si>
  <si>
    <t>Research boat</t>
  </si>
  <si>
    <t>7,5 m dolgo plovilo služi kot plovilo za manjše in hitrejše posege ali vzorčevanja na morju. Možno ga je uporabljati  v skladu z dogovorom s skrbnikom. Cena po dogovoru v skladu s časom in namenom uporabe.</t>
  </si>
  <si>
    <t xml:space="preserve">7,5 m long boat can be used as a quick shuttle for various measurements at sea. The price is agreed according the time and purpose of the use. </t>
  </si>
  <si>
    <t>Čoln uporabljamo za hitre izhode na morje, kjer je potrebno hitro pobrati vzorce ali izpeljati meritve .</t>
  </si>
  <si>
    <t>The boat is used for various quick interventions at sea.</t>
  </si>
  <si>
    <t>Marko Tadejević, Matej Marinac</t>
  </si>
  <si>
    <t>Visoko frekvenčni radar</t>
  </si>
  <si>
    <t>HF Radar</t>
  </si>
  <si>
    <t>Ostalo (IPA ADRIATIC)</t>
  </si>
  <si>
    <t>HF radar je merilnik površinskih valov in tokov. Ker meri, so produkt njegovega obratovanja podatki. Ti podatki se shranjujejo v bazo IC MBP. Podatki so javni, stroški visoko kvalificiranega osebja, ki zna podatke pripraviti za uporabnika pa so stvar dogovora.</t>
  </si>
  <si>
    <t>HF radar is a radio transmitting and receiving instrument. It transmits a signal with a central frequency of 25.525 MHz over large marine areas and receives the signal returned back from the rough sea surface. The information is the elaborated and transformed in surface current and wave information.</t>
  </si>
  <si>
    <t>Instrument je namenjen meritvam površinskih valov in tokov. Omogoča raziskave gibanja morskih mas na površini po celotnem Tržaškem zalivu. S tem nadgrajuje točkovne meritve, ki so se in se še opravljajo z merilnimi instrumenti nameščenimi na bojah ali opazovalnih postajah. Je učinkovito orodje, s katerim si lahko pomagamo v primeru razlitij nevarnih snovi na morju in iskanju pogrešanih na morju.</t>
  </si>
  <si>
    <t>The instrument is used for measurements of surface currents and waves only. The information can be used for various purposes – activities on sea</t>
  </si>
  <si>
    <t>Gozdarski inštitut Slovenije</t>
  </si>
  <si>
    <t>P4-0107</t>
  </si>
  <si>
    <t>Tanja Mrak</t>
  </si>
  <si>
    <t>Spectro Physics HPLC</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</si>
  <si>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 saj so ti stroški zelo različni v odvisnosti od tipa in števila vzorcev ter končne analize.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</si>
  <si>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</si>
  <si>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Kvalitativna in kvantitativna analiza spojin v rastlinskih in glivnih tkviih.</t>
  </si>
  <si>
    <t>Qualitative and quantitative analysis of compounds in plant and fungal samples.</t>
  </si>
  <si>
    <t>http://sl.gozdis.si/infrastrukturni-program/raziskovalna-oprema/</t>
  </si>
  <si>
    <t>GIS</t>
  </si>
  <si>
    <t>Daniel Žlindra</t>
  </si>
  <si>
    <t>Planetarni mlin Fritsch Pulverisette 5</t>
  </si>
  <si>
    <t>Planetary mill Fritsch Pulverisette 5</t>
  </si>
  <si>
    <t>Najava potreb po delu z aparatom vodji laboratorija; časovna uskladitev z naročnikom in njegovo izobraževanje za delo z aparatom; cena po veljavnem ceniku.</t>
  </si>
  <si>
    <t>Announcement of the request for working with th eappparatus at the Head of the Laboratory; defining timelines and education of the customer about safe work with the apparatus; prices according to valid price lists.</t>
  </si>
  <si>
    <t>Mletje organskih in mineralnih vzorcev tal.</t>
  </si>
  <si>
    <t>Milling of organic and mineral soil samples.</t>
  </si>
  <si>
    <t>Javna okoljska služba</t>
  </si>
  <si>
    <t>Naloga MKGP 430-5/2018/22</t>
  </si>
  <si>
    <t>Marko Bajc</t>
  </si>
  <si>
    <t>GeneAmp PCR system</t>
  </si>
  <si>
    <t>PCR aparat GeneAmp 9700 (Aplied biosystems). Izvajanje klasičnega PCR - pomnoževanje odsekov tarčne DNA v posamičnih ali multipleksiranih reakcijah.</t>
  </si>
  <si>
    <t>GeneAmp 9700 PCR cycler. Used for performing standard PCR amplification of target DNA - in single or multiplexed reactions.</t>
  </si>
  <si>
    <t>LIFE ENV/SI/000148</t>
  </si>
  <si>
    <t>JGS - Javna gozdarska služba 201001</t>
  </si>
  <si>
    <t>MR Tina Unuk (38188)</t>
  </si>
  <si>
    <t>Mikrovalovna peč ETHOS</t>
  </si>
  <si>
    <t>Microwave oven ETHOS</t>
  </si>
  <si>
    <t>Zaprt razklop (razkroj pod tlakom) za pripravo rastlinskih vzorcev.</t>
  </si>
  <si>
    <t xml:space="preserve">Closed digestion of plant material. Usually the nitrogen acid is applied. </t>
  </si>
  <si>
    <t>JGS - Javna gozdarska služba 101004</t>
  </si>
  <si>
    <t>Metrohm modularni sistem za ionsko kromatografijo</t>
  </si>
  <si>
    <t>Methrom modular IC system</t>
  </si>
  <si>
    <t>Najava potreb po analizah vodji laboratorija; uskladitev rokov izvedbe analiz z naročnikom; cena po veljavnem ceniku LGE.</t>
  </si>
  <si>
    <t>Announcement of the request for analysis at the Head of the Laboratory;  defining analyses deadlines with the customer; prices according to valid price lists of LFE.</t>
  </si>
  <si>
    <t>Kvalitativna in kvantitativna analiza anionov in kationov v vodnih vzorcih.</t>
  </si>
  <si>
    <t>Qualitative and quantitative analysis of anions and cations in water samples.</t>
  </si>
  <si>
    <t>Matjaž Čater</t>
  </si>
  <si>
    <t>LICOR KPL sistem za meritve fotosinteze</t>
  </si>
  <si>
    <t>LICOR KPL photosynthesis measurement system</t>
  </si>
  <si>
    <t>Najava potreb po analizah skrbiku; uskladitev rokov izvedbe analiz z naročnikom; cena po veljavnem ceniku PIGG.</t>
  </si>
  <si>
    <t>Announcement of the request for analysis equipment caretaker;  defining analyses deadlines with the customer; prices according to valid price lists of PIGG.</t>
  </si>
  <si>
    <t>Meritve odziva rastlin na osnovi IR plinske absorbcije, meritve respiracije tal.</t>
  </si>
  <si>
    <t>Measurement of plant response based on IR gas absorption, soil respiration measurement.</t>
  </si>
  <si>
    <t>Atomski abropcijski spektrometer Varian AA DUO AAS 240 FS &amp; 240 Z)</t>
  </si>
  <si>
    <t>Atomic absorption spectrometer Varian AA DUO AAS (240 FS &amp; 240 Z)</t>
  </si>
  <si>
    <t>Announcement of the request for analysis at the Head of the Laboratory; defining analyses deadlines with the customer; prices according to valid price lists of LFE.</t>
  </si>
  <si>
    <t>Analize elementov Na, Mg, Al, K, Ca, Cr, Mn, Fe, Co, Ni, Cu, Zn, Cd, Pb v rastlinskih, talnih in vodnih vzorcih.</t>
  </si>
  <si>
    <t>Analysis of the elements of Na, Mg, Al, K, Ca, Cr, Mn, Fe, Co, Ni, Cu, Zn, Cd, Pb in plant tissues, soil and water samples.</t>
  </si>
  <si>
    <t>Metrohm avtomatski titrator</t>
  </si>
  <si>
    <t>Metrohm automatic titrator</t>
  </si>
  <si>
    <t xml:space="preserve">Določevanje pH vrednosti tekočim vzorcem, določevanje elektroprevodnosti raztopin in določevanje alkalitete s kislinskim tritriranjem do dveh končnih točk (pH=4,5 in 4,2) </t>
  </si>
  <si>
    <t>pH and electroconductivity measurements of the water solutions. Alkalinitiy determination with two end-point titrations (pH=4,5, 4,2)</t>
  </si>
  <si>
    <t>Mitja Ferlan</t>
  </si>
  <si>
    <t>Open Path Eddy covariance system</t>
  </si>
  <si>
    <t>Najava potreb po analizah skrbniku opreme; uskladitev rokov izvedbe analiz z naročnikom; cena po veljavnem ceniku LGE.</t>
  </si>
  <si>
    <t>Announcement of the request for analysis at the equipment caretaker;  defining analyses deadlines with the customer; prices according to valid price lists of LFE.</t>
  </si>
  <si>
    <t>Kontinuirano spremljanje tokov CO2 in H2O med ekosistemom in atmosfero.</t>
  </si>
  <si>
    <t>J4-7203</t>
  </si>
  <si>
    <t>J4-9297</t>
  </si>
  <si>
    <t>Peter Železnik</t>
  </si>
  <si>
    <t>BTC 100× Sistem za snemanje v minirizotronih</t>
  </si>
  <si>
    <t>BTC 100× Minirhizotron Camera System</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</si>
  <si>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</si>
  <si>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Omogoča zajem slik tal iz prozornih cevi, ki se vstavijo v tla. Namenjen je zlasti spremljanju sprememb koreninskih sistemov, glivnih simbiontov in njihovega micelija v naravnem okolju.</t>
  </si>
  <si>
    <t xml:space="preserve">Optical system that enables acquistion of images of soil from a transparent tube inserted into the ground. Primarily used for in situ monitoring of root systems, root fungal symbionts and their mycelia. </t>
  </si>
  <si>
    <t>NA</t>
  </si>
  <si>
    <t>32, 60</t>
  </si>
  <si>
    <t>ABI 7500: sistem za kvantitativni PCR v realnem času</t>
  </si>
  <si>
    <t>ABI 7500: Real-Time PCR system</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</si>
  <si>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saj so ti stroški zelo različni v odvisnosti od tipa in števila vzorcev ter končne analize.</t>
  </si>
  <si>
    <t>Sistem za PCR v realnem času. Primarno namenjen izvajanju kvantitativnega PCR - kvantifikacija tarčne DNA v vzorcih glede na standardne vzorce.</t>
  </si>
  <si>
    <t>System for performing PCR in real time. Primarily used for quantitation of target DNA in samples compared to standard samples.</t>
  </si>
  <si>
    <t>Bionumerics; programska oprema za analizo bioloških podatkov</t>
  </si>
  <si>
    <t>Bionumerics software</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</si>
  <si>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opreme in ne vključuje stroškov povezanih s pripravo vzorcev za analizo, saj so ti stroški zelo različni v odvisnosti od tipa in števila vzorcev ter končne analize.</t>
  </si>
  <si>
    <t>Paket programske opreme za analizo molekularnih podatkov, njihovo medsebojno primerjavo in statistične analize. Vstopni podatki so lahko slike 1-D gelov (DGGE, tRFLP), nukleotidna zaporedja in drugi molekularni znaki, lahko v surovi ali tabelarični obliki.</t>
  </si>
  <si>
    <t>Software package for analysis of molecular and other biological data, comparison and statistical anayses. Accepts 1-D gel images (DGGE, tRFLP), DNA sequence and other molecular marker data in raw or tabel form.</t>
  </si>
  <si>
    <t>Mikroskop OLYMPUS</t>
  </si>
  <si>
    <t>Microscope OLYMPUS</t>
  </si>
  <si>
    <t>Najava potreb po analizah Vodji laboratorija ali skrbniku; uskladitev prioritet na sestankih oddelkov; uskladitev rokov izvedbe analiz z naročnikom. Potrošni material se obračunava posebej po porabi, ker je količina odvisna od narave dela.</t>
  </si>
  <si>
    <t>Announcement of the request for analysis at the Head of the Laboratory; setting the priorities in the department meetings; defining deadlines for analyses with the customer. Consumables are charged additionally according to the consumption which is dependent on the nature of work.</t>
  </si>
  <si>
    <t xml:space="preserve">Mikroskopija bioloških vzorcev s kontrastnimi tehnikami svetlo polje, temno polje, fluorescenca, DIC in polarizacija. Zajem posnetkov. Meritve in analize slike. </t>
  </si>
  <si>
    <t xml:space="preserve">Microscopy of biological samples with application of contrast techniques bright field, dark field, fluorescence, DIC and polarisation. Image acquisition. Measurements and image analyses.  </t>
  </si>
  <si>
    <t>Analize za zunanje uoprabnike</t>
  </si>
  <si>
    <t>ZEISS AxioImager.Z2: motoriziran pokončni raziskovalni mikroskop</t>
  </si>
  <si>
    <t>ZEISS AxioImager.Z2: motorised upright microscope</t>
  </si>
  <si>
    <t xml:space="preserve">Mikroskopija bioloških vzorcev s kontrastnimi tehnikami svetlo polje, temno polje, fluorescenca, DIC in polarizacija. Zajem posnetkov - izboljšana globinska ostrina, časovni zajem ter panorama. Meritve in analize slike. </t>
  </si>
  <si>
    <t xml:space="preserve">Microscopy of biological samples with application of contrast techniques bright field, dark field, fluorescence, DIC and polarisation. Image acquisition - extended depth of focus, time series and panorama. Measurements and image analyses.  </t>
  </si>
  <si>
    <t>Zeiss StereoLUMAR: stereomikroskop</t>
  </si>
  <si>
    <t>Zeiss StereoLUMAR stereomikroscope</t>
  </si>
  <si>
    <t>Najava potreb po analizah Vodji laboratorija ali skrbniku; uskladitev prioritet na sestankih oddelkov; uskladitev rokov izvedbe analiz z naročnikom.</t>
  </si>
  <si>
    <t xml:space="preserve">Announcement of the request for analysis at the Head of the Laboratory; setting the priorities in the department meetings; defining deadlines for analyses with the customer. </t>
  </si>
  <si>
    <t>Stereomikroskopija bioloških vzorcev s presevno in reflektirano osvetlitvijo. Fluorescenca. Meritve in analiza slike.</t>
  </si>
  <si>
    <t>Stereomicroscopy of biological samples under transmission and reflected light. Fluorescence. Measurements and image analyses.</t>
  </si>
  <si>
    <t>V4-1819</t>
  </si>
  <si>
    <t>Laserski mikrodisekcijski mikroskop Zeiss AxioObserver Z1 + PALM MicroBeam</t>
  </si>
  <si>
    <t>Inverted microscope with laser microdissection system: Zeiss AxioObserver Z1 + PALM MicroBeam</t>
  </si>
  <si>
    <t>Najava potreb po analizah Vodji laboratorija ali skrbniku; uskladitev prioritet na sestankih oddelkov; uskladitev rokov izvedbe analiz z naročnikom. Navedena cena vključuje samo postavke vezane neposredno na rabo aparata in ne vključuje stroškov povezanih s pripravo vzorcev za analizo , saj so ti stroški zelo različni v odvisnosti od tipa vzorcev in končne analize.Potrošni material se obračunava posebej po porabi, ker je količina odvisna od narave dela. Za vsak dostop se obračuna 1x znesek kalibracije v vrednosti 5,54 €.</t>
  </si>
  <si>
    <t>Announcement of the request for analysis at the Head of the Laboratory; setting the priorities in the department meetings; defining deadlines for analyses with the customer. Listed price includes only costs  associated directly with the use microdissection microscope, but does not include cost of sample preparation as the cost of sample preparation varies considerably depending on sample type and analysis to be performed.Consumables are charged additionally according to the consumption which is dependent on the nature of work. For each access, calibration procedure is charged additionaly (5.54 €).</t>
  </si>
  <si>
    <t>Izrezovanje in zajem struktur iz bioloških vzorcev z lasersko mikrodisekcijo. Fluorescenca. Sistem za izdelavo optičnih rezin živih vzorcev. Meritve in analiza slike.</t>
  </si>
  <si>
    <t>Excision and capture of target structures from biological samples with laser microdissection. Fluorescence. System for optical sectioning of living objects. Measurements and image analyses.</t>
  </si>
  <si>
    <t>Analize za zunanje uporabnike</t>
  </si>
  <si>
    <t>BF</t>
  </si>
  <si>
    <t>Ionski kromatograf Metrohm 850 Professional IC</t>
  </si>
  <si>
    <t>Ion chromatograph Metrohm 850 Professional IC</t>
  </si>
  <si>
    <t>Kvalitativna in kvantitativna analiza kratkoverižnih organskih kislin in ogljikovih hidratov v vodnih ekstraktih organskih horizontov prsti.</t>
  </si>
  <si>
    <t>Qualitative and quantitative analysis of short-chain fatty acid and carbohydrate  content in aqueous extracts of soil organic horizonts.</t>
  </si>
  <si>
    <t>Tom Levanič</t>
  </si>
  <si>
    <t>Masni spektrometer IsoPrime 100</t>
  </si>
  <si>
    <t>Mass spectrometer, IsoPrime 100</t>
  </si>
  <si>
    <t>Najava potreb po analizah Vodji laboratorija ali skrbniku; uskladitev prioritet na sestankih oddelkov; uskladitev rokov izvedbe analiz z naročnikom; cena po veljavnih cenikih (potrdi ZG GIS ob spremembah), v katerih je upoštevana amortizacija opreme. * Masni spektrometer (IRMS) in elementni analizator (EA) sta sklopljena, pri čemer EA lahko deluje samostojno, IRMS pa samo v povezavi z EA. Zato je v ceni za IRMS upoštevana tudi cena za EA.</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</si>
  <si>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Mass spectrometer (IRMS) and elemental analyzer are coupled; EA can be operated independently, whereas IRMS can only be operated together with EA. Consequently, the operational cost of IRMS also inculdes the EA. </t>
  </si>
  <si>
    <t>Analiza razmerja stabilnih izotopov C, N, S, O, H.</t>
  </si>
  <si>
    <t>Stabile isotope ratio analysis.</t>
  </si>
  <si>
    <t>V1-1626</t>
  </si>
  <si>
    <t>J4-8216</t>
  </si>
  <si>
    <t>L4-7552</t>
  </si>
  <si>
    <t>N4-0065</t>
  </si>
  <si>
    <t>Tržne analize</t>
  </si>
  <si>
    <t>Elementni analizator Vario PYRO cube</t>
  </si>
  <si>
    <t>Elemental analyzer Vario PYRO cube</t>
  </si>
  <si>
    <t>Najava potreb po analizah Vodji laboratorija ali skrbniku; uskladitev prioritet na sestankih oddelkov; uskladitev rokov izvedbe analiz z naročnikom; cena po veljavnih cenikih (potrdi ZG GIS ob spremembah), v katerih je upoštevana amortizacija opreme.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</si>
  <si>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t>
  </si>
  <si>
    <t xml:space="preserve">Kvantitativna analiza vsebnosti C, N, S (CNS način) ter O in H (visokotemperaturni pirolizni način). </t>
  </si>
  <si>
    <t>Quantifcation of C, N, S (CNS mode) and H, O (high temperature pyrolisis mode).</t>
  </si>
  <si>
    <t>?</t>
  </si>
  <si>
    <t>Vgradni rastni komori Kambič RK-5545 CH CO2</t>
  </si>
  <si>
    <t>Walk-in plant growth chambers RK-5545 CH CO2 (Kambič)</t>
  </si>
  <si>
    <t>Namenjeni raziskavam odziva rastlin in njihovih simbiontov na specifične okoljske razmere (npr. predvidene podnebne spremembe) ter ugotavljanje vpliva le-teh na biološko raznovrstnost, ohranjanje gozdnih genskih virov, dinamiko obrata korenin in micelija ter kroženje ogljika in drugih elementov. Omogočata nadzor temperature, zračne vlage in aditivno koncentracije CO2.</t>
  </si>
  <si>
    <t>Used for studying responses of plants and their symbionts to specific environmental conditions in controlled environment. Topics include fine root and mycelium turnover, cycling of carbon and other elements. Chambers enable control of temperature, air humidity and CO2 in additive mode.</t>
  </si>
  <si>
    <t>Laserski analizator izotopov ogljikovega dioksida CCIA-46 EP</t>
  </si>
  <si>
    <t>Laser CO2 istotope analyzer CCiA-46 EP</t>
  </si>
  <si>
    <t>Najava potreb po analizah pri vodji Oddelka za gozdno ekologijo.</t>
  </si>
  <si>
    <t>Announcement of the request for analysis at the Head of the department for Forest Ecology.</t>
  </si>
  <si>
    <t>Kontinuirano merjenje izotopske sestave CO2 (δ13C, δ17O, δ18O) v zraku in ugotavljanju izvora CO2. Raziskave odziva rastlin na sušni stres, kroženja CO2 in učinkovitosti izrabe vode, učinkovitosti strategij sekvestracije C; hkratno avtomatizirano spremljanje fotosintezne aktivnosti in aktivnosti koreninskega sistema na večjem številu rastlin hkrati.</t>
  </si>
  <si>
    <t>Enables continuous measurement of CO2 isotopic composition (δ13C, δ17O, δ18O) in the air and determination of the origin of CO2. Used in studies of plant drought response, CO2 cycling, efficiency of water uptake, efficiency of C sequestration strategies; enables automated monitoring of photosynthetic and root system activity on a number of plants simultaneously.</t>
  </si>
  <si>
    <t>Genetski analizator Applied biosystems 3500</t>
  </si>
  <si>
    <t>Genetic analyzer; Applied biosystems model 3500</t>
  </si>
  <si>
    <t>Najava potreb po analizah Vodji laboratorija ali skrbniku; uskladitev prioritet na sestankih oddelkov; uskladitev rokov izvedbe analiz z naročnikom. Navedena cena vključuje samo postavke vezane neposredno na rabo aparata ABI 3500 in primarno analizo rezultatov, ne vključuje pa stroškov povezanih s pripravo vzorcev za analizo (izolacija DNA, PCR, dilucija in denaturacija), saj so ti stroški zelo različni v odvisnosti od tipa vzorcev in končne analize.</t>
  </si>
  <si>
    <t>Announcement of the request for analysis at the Head of the Laboratory; setting the priorities in the department meetings; defining deadlines for analyses with the customer. Listed price includes only costs of materials and labour associated directly with the use of ABI 3500 and primary data analysis but does not include cost of sample preparation (DNA isolation, PCR, dillution and denaturation), as the cost of sample preparation varies considerably depending on sample type and analysis performed.</t>
  </si>
  <si>
    <t xml:space="preserve"> 8-kapilarni sistem za izvajanje fragmentne analize (mikrosateliti, t-RFLP, ipd.) in sekveniranja po Sangerju. Uporablja se za gozdni genetski monitoring, genotipizacije, populacijsko genetske študije, molekularno identifikacijo idr.</t>
  </si>
  <si>
    <t>8-capillary system for fragment analyses (microsatellite, t-RFLP, etc.) and Sanger sequencing. Used for forest genetic monitoring, population genetics studies, genotyping, molecular identification etc.</t>
  </si>
  <si>
    <t>Deaglomerator tal Fritsch Pulverisette 8</t>
  </si>
  <si>
    <t>Fritsch Pulverisette 8 soil deagglomerator</t>
  </si>
  <si>
    <t>Priprava zračno suhih vzorcev tal v s prisilnim sejanjem skozi 2 mm sito in ločenim zbiranjem frakcij, večjih od 2 mm.</t>
  </si>
  <si>
    <t>Soil deagglomerator Fritsch Pulverisette 8 enables preparation of air-dried soil samples in a single step: nylon brushes break down soil congglomerates and simultaneously force them through a 2-mm sieve producing samples ready for down-stream analyses. Roots and particles larger than 2 mm are collected separately.</t>
  </si>
  <si>
    <t>Nalloga MKGP 430-5/2018/22</t>
  </si>
  <si>
    <t>Nikica Ogris</t>
  </si>
  <si>
    <t>Stereomikroskop Olympus SZX 16 z opremo</t>
  </si>
  <si>
    <t>Stereomicroscope Olympus SZX 16 with accessories</t>
  </si>
  <si>
    <t>Najava potreb po analizah Vodji laboratorija; uskladitev prioritet na sestankih oddelkov; uskladitev rokov izvedbe analiz z naročnikom; cena po veljavnih cenikih (potrdi ZG GIS ob spremembah), v katerih je upoštevana amortizacija opreme.</t>
  </si>
  <si>
    <t>Stereomikroskop s priborom za digitalni zajem in obdelavo fotografije</t>
  </si>
  <si>
    <t>Stereomicroscope with digital camera and software</t>
  </si>
  <si>
    <t>Elementni analizator CNS Elementar vario MAX cube CNS</t>
  </si>
  <si>
    <t>CNS elemental analyzer Elementar vario MAX cube</t>
  </si>
  <si>
    <t xml:space="preserve">Elementna analiza ogljika (C), dušika (N) in žvepla (S) v trdnih vzorcih tal in rastlinskih tkivih. Temperatura sežiga je 1150 °C. Aparat je opremljen z avtomatskim podajalnikom vzorcev kar omogoča delo preko noči.   </t>
  </si>
  <si>
    <t xml:space="preserve">Elemental analysis of carbon (C), nitrogen(N) and sulphur (S) in solid soil samples and plant tissues. Combustion temperature is 1150 °C. Autosampler enables the work over the night.   </t>
  </si>
  <si>
    <t>Peter Prislan</t>
  </si>
  <si>
    <t>Laboratorijska peletirna naprava</t>
  </si>
  <si>
    <t>Laboratory pelleting press</t>
  </si>
  <si>
    <t>Laboratorijska peletirna naprava še ni na voljo za zunanje uporabnike zaradi postopkov optimizacije delovnih procesov; postopek dosotpa in cenik je v pripravi.</t>
  </si>
  <si>
    <t>Laboratory pellet press is not yet available for public users due to optimization of the workflow processes; procedure guidelines and the price list are in preparation.</t>
  </si>
  <si>
    <t xml:space="preserve">Laboratorijska peletirna naprava je namenjena proizvodnji manjših testnih količin pelet, za nadaljnjo analizo kakovosti in analizo ustreznosti izbranih vhodnih surovin. Laboratorijsko peletirno napravo lahko uporabljamo za: (I) Izdelavo pelet iz različnih virov surovine; (II) Optimizacijo mešanic surovine; (III) Optimizacijo peletirnega procesa </t>
  </si>
  <si>
    <t>Laboratory pellet press can produce smaller “testing” quantities of pellets for further analysis of their quality and for assessment of biomass raw materials for use in pellet production. The laboratory pellet mill can be used for: (I) Pellet production using different raw materials; (II) Optimization of raw material formulations; (III) Optimization of the pelletising process.</t>
  </si>
  <si>
    <t>Horizon 2020 Grant 691763 - BIOmasud plus</t>
  </si>
  <si>
    <t>Brezpilotna platforma za daljinski zajem podatkov (dron)</t>
  </si>
  <si>
    <t>Unmanned aerial vehicle (drone) for remote data acquisition</t>
  </si>
  <si>
    <t>Namenjen daljinskemu zajemanju podatkov z različnimi snemalnimi orodji.</t>
  </si>
  <si>
    <t>Remote capture of data using various sensors.</t>
  </si>
  <si>
    <t>V4-1820</t>
  </si>
  <si>
    <t>TOC elementni analizator Shimadzu za analizo tekočih vzorcev</t>
  </si>
  <si>
    <t>TOC Elemental analyser Shimadzu for analysis of liquid samples</t>
  </si>
  <si>
    <t>Določanje vseh oblik ogljika (organski, anorganski, celokupni) in celokupnega dušika v tekočih vzorcih. Območje merjenja je od 4 ppb do 30.000 ppm za vse oblike ogljika in 5 ppb do 10.000 ppm za celokupni dušik. S pomočjo avtomatskega podajalnika vzorcev je delo v največji možni meri avtomatizirano in avtonomno.</t>
  </si>
  <si>
    <t>Elemental analyser Shimadzu TOC-L+TNM-L is used for measurement of all forms of carbon compounds (organic, inorganic, total) and total nitrogen in liquid samples. Detection range is 5 - 30.000 ppm for carbon, and 5 - 10.000 ppm for total nitrogen. Automatic sampler enables the highest possible degree of automation and autonomy of the work process.</t>
  </si>
  <si>
    <t>Analize za trg (110115)</t>
  </si>
  <si>
    <t>Strežnik Dell EMC PowerEdge R740</t>
  </si>
  <si>
    <t>Server Dell EMC PowerEdge R740</t>
  </si>
  <si>
    <t>Oddaja vloge skrbniku opereme in IT skrbniku; uskladitev prioritet; uskladitev rokov izvedbe z naročnikom; cena po veljavnem ceniku v katerih je upoštevana amortizacija opreme</t>
  </si>
  <si>
    <t>Application request to administrator of equipment and IT administrator; defining dedadlines with the customer; prices accordig to valid price lists in which the depreciation of the equipment is included.</t>
  </si>
  <si>
    <t>Strežniška infrastruktura z Windows operacijskim sistemom omogoča virtualizacijo in terminalske storitve ter vključuje podatkovni center in programsko opremo Microsoft SQL Server in ESRI ArcGIS Server. Strežnika sta povezana v gručo za samodejni preklop in v lokalni podatkovni center. Namen sistema je zbiranje in analiza podatkov, vključno s statistično in geostatistično analizo na GIS.</t>
  </si>
  <si>
    <t>Server infrastructure with Windows operating system provides virtualization and terminal services and includes the Microsoft SQL Server and ESRI ArcGIS Server, running in local data center. Two servers are in connected to failover cluster and local datacenter. The purpose of the system is to collect and analyze data, including statistical and geostatistic analysis on GIS.</t>
  </si>
  <si>
    <t>Vsi projekti in programi GIS</t>
  </si>
  <si>
    <t>Inštitut za novejšo zgodovino</t>
  </si>
  <si>
    <t>I0-0013</t>
  </si>
  <si>
    <t>Damijan Guštin</t>
  </si>
  <si>
    <t>Raziskovalna oprema za raziskovalno infrastrukturo INZ in slovenskega zgodovinopisja - programska oprema Portal</t>
  </si>
  <si>
    <t>2007 - 2011</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</si>
  <si>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</si>
  <si>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</si>
  <si>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</si>
  <si>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Raziskovalna oprema je deloma namenjena delu raziskovalcev INZ in sodelavcev infrastrukturnega programa Sistory (osebna računalniška oprema), programskim rešitvam in vzdrževanju spletnega portala Sistory.</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</si>
  <si>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</si>
  <si>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 xml:space="preserve">https://www.inz.si/sl/Storitve/ </t>
  </si>
  <si>
    <t>P6-0281</t>
  </si>
  <si>
    <t>dr. Jurij Perovšek</t>
  </si>
  <si>
    <t>P6-0280</t>
  </si>
  <si>
    <t>dr. Žarko Lazarević</t>
  </si>
  <si>
    <t>dr. Mojca Šorn</t>
  </si>
  <si>
    <t>J6-7480</t>
  </si>
  <si>
    <t>dr. Nina Vodopivec</t>
  </si>
  <si>
    <t>J5-7167</t>
  </si>
  <si>
    <t>J6-9384</t>
  </si>
  <si>
    <t>dr. Aleš Gabrič</t>
  </si>
  <si>
    <t>Raziskovalna oprema za raziskovalno infrastrukturo INZ in slovenskega zgodovinopisja - strežnik HP ML350t4P-INZ</t>
  </si>
  <si>
    <t>2007 - 2014</t>
  </si>
  <si>
    <t>Raziskovalna oprema za raziskovalno infrastrukturo INZ in slovenskega zgodovinopisja - relacijska baza SIC</t>
  </si>
  <si>
    <t>https://www.inz.si/sl/Storitve/</t>
  </si>
  <si>
    <t>Urbanistični inštitut Republike Slovenije</t>
  </si>
  <si>
    <t>Boštjan Cotič</t>
  </si>
  <si>
    <t>PPGIS raziskovalni sistem</t>
  </si>
  <si>
    <t>PPGIS research system</t>
  </si>
  <si>
    <t xml:space="preserve">Mobilni del opreme je možno najeti na dnevni osnovi, v okviru strežniškega dela pa je možno zakupiti prostor na diskih.  </t>
  </si>
  <si>
    <t xml:space="preserve">Mobile part of the system can be rent on the daly basis, on the server part the free space on server disks can be rent. </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</si>
  <si>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 V letu 2018 je bila oprema delno posodobljena in sicer sta bila zamenjana dva Web strežnika skupaj s programsko opremo in en datotečni strežnik z diski.</t>
  </si>
  <si>
    <t xml:space="preserve">Research system with server, data storage and mobile terminal. It is used for researching the public participation in the processes of a urban planning.  It is based on the web server with additional data storage and backup system. Mobile terminal is used for gathering data from workshops which are the part of a urban planning process. In 2018, the equipment was partially updated with two new Web server and it's software and new file server with hard disks. </t>
  </si>
  <si>
    <t>9014OS</t>
  </si>
  <si>
    <t>http://www.uirs.si/oprema</t>
  </si>
  <si>
    <t>10046 - Spletni portal mreže RANN</t>
  </si>
  <si>
    <t>RANN (Reseau Art Nouveau Network)</t>
  </si>
  <si>
    <t>9041 - Dostopnost</t>
  </si>
  <si>
    <t>ARRS in Min. za delo in druž.</t>
  </si>
  <si>
    <t>16066- projekt ASTUS</t>
  </si>
  <si>
    <t>EU INTERREG Alpine Space Programme</t>
  </si>
  <si>
    <t>18020- CRP Poslovne cone</t>
  </si>
  <si>
    <t>ARRS in Ministrstvo za gospodarski razvoj in tehnologijo ter Ministrstvo za okolje in prostor</t>
  </si>
  <si>
    <t>Spletne strani namenjene raziskovanju infrastrukturnega programa, spletne strani UIRS, razširjeno z projekti.uirs.si, kjer se dodajajo novi projekti ter participiraj.uirs.si, kjer je spletna platforma za napredne storitve spletne participacije</t>
  </si>
  <si>
    <t>UIRS</t>
  </si>
  <si>
    <t>P4-0127</t>
  </si>
  <si>
    <t>Janko Kos</t>
  </si>
  <si>
    <t>raziskovalci</t>
  </si>
  <si>
    <t>Namizni pretočni citometer</t>
  </si>
  <si>
    <t>P2-0180</t>
  </si>
  <si>
    <t>Tjaša Cesar</t>
  </si>
  <si>
    <t>05994</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</si>
  <si>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</si>
  <si>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t>
  </si>
  <si>
    <t>Okvirna letna zasedenost opreme je 60%, uporaba možna po predhodnem dogovoru, najem opreme po predhodnem dogovoru.</t>
  </si>
  <si>
    <t xml:space="preserve">Yearly occupancy of equipment is approximately 60%,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</si>
  <si>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</si>
  <si>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</si>
  <si>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Jarnej Jakše</t>
  </si>
  <si>
    <t>J4-8220</t>
  </si>
  <si>
    <t>Sabina Berne</t>
  </si>
  <si>
    <t>104</t>
  </si>
  <si>
    <t>P4-0085</t>
  </si>
  <si>
    <t>Marjetka Suhadolc</t>
  </si>
  <si>
    <t>Oprema za proučevnje dinamike dušika in razgradnje pesticidov v tleh</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</si>
  <si>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</si>
  <si>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</si>
  <si>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</si>
  <si>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procesih v tleh, npr. transformacije dušika in razgradnje pesticidov.  </t>
  </si>
  <si>
    <t>Basic equipment for studying genes and microbial communities in microbial mediated processes in soils, like nitrogen transformations and pesticide degradation.</t>
  </si>
  <si>
    <t xml:space="preserve">3403666    3403664     3403663     3403662    3403661    3403658     3403657   </t>
  </si>
  <si>
    <t>http://www.bf.uni-lj.si/index.php?eID=dumpFile&amp;t=f&amp;f=22290&amp;token=f9942b1d48339a3682303bb31e5f0e5f89b7a499</t>
  </si>
  <si>
    <t>Suhadolc</t>
  </si>
  <si>
    <t>L4-9315</t>
  </si>
  <si>
    <t>113</t>
  </si>
  <si>
    <t>Helena Šircelj</t>
  </si>
  <si>
    <t>Sistem tekočinske kromatografije visoke ločljivosti (HPLC sistem)</t>
  </si>
  <si>
    <t>High Performance Liquid Chromatography</t>
  </si>
  <si>
    <t>Telefonsko ali po internetu preko skrbnika opreme</t>
  </si>
  <si>
    <t xml:space="preserve">Telephone or  internet contact to apparatus keeper. </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</si>
  <si>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</si>
  <si>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</si>
  <si>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http://www.bf.uni-lj.si/index.php?eID=dumpFile&amp;t=f&amp;f=22137&amp;token=6c434c261d13f0d94151db89e31b3445d6370faf</t>
  </si>
  <si>
    <t>102</t>
  </si>
  <si>
    <t>P4-0013</t>
  </si>
  <si>
    <t>Robert Veberič</t>
  </si>
  <si>
    <t>06404</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</si>
  <si>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</si>
  <si>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</si>
  <si>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</si>
  <si>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</si>
  <si>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</si>
  <si>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</si>
  <si>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http://www.bf.uni-lj.si/index.php?eID=dumpFile&amp;t=f&amp;f=22286&amp;token=263e352d25e2b95cf6ed9fe25deff0807be89f62</t>
  </si>
  <si>
    <t>Robert Veberrič</t>
  </si>
  <si>
    <t>Rok Kostanjšek</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</si>
  <si>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</si>
  <si>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</si>
  <si>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</si>
  <si>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</si>
  <si>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</si>
  <si>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http://www.bf.uni-lj.si/index.php?eID=dumpFile&amp;t=f&amp;f=22146&amp;token=c98c58dc237983f6852441a1a94a676950df1a3a</t>
  </si>
  <si>
    <t>Kostanjšek Rok, Vittori Miloš</t>
  </si>
  <si>
    <t xml:space="preserve">FA9550-19-1-7005 </t>
  </si>
  <si>
    <t>Andrej Meglič, Gregor Belušič</t>
  </si>
  <si>
    <t>P3-0333</t>
  </si>
  <si>
    <t>Kazimir Drašlar</t>
  </si>
  <si>
    <t>P4-0116</t>
  </si>
  <si>
    <t>Stopar David</t>
  </si>
  <si>
    <t>Matej Butala              ( Gregor Bajc )</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</si>
  <si>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</si>
  <si>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</si>
  <si>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</si>
  <si>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</si>
  <si>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t>Refraktometer 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</si>
  <si>
    <t>This apparatus allow measurements of binding kinetics of various biological molecules in real time. It is based on surface plasmon resonance and uses sensor chips that allow capturing of practically any biological molecule.</t>
  </si>
  <si>
    <t>http://www.bf.uni-lj.si/index.php?eID=dumpFile&amp;t=f&amp;f=22149&amp;token=7caa9f383a2c161fe2cf7dc38dbce50fede59ef9</t>
  </si>
  <si>
    <t>Tomaž Švigelj</t>
  </si>
  <si>
    <t>Denis Rajnovic</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</si>
  <si>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</si>
  <si>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</si>
  <si>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</si>
  <si>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</si>
  <si>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Refraktometer 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</si>
  <si>
    <t>http://www.bf.uni-lj.si/index.php?eID=dumpFile&amp;t=f&amp;f=22150&amp;token=7782ee82b430435b08f10cdbb1cc0cc3e5a8d583</t>
  </si>
  <si>
    <t>Jure Borišek</t>
  </si>
  <si>
    <t>Omar Naneh</t>
  </si>
  <si>
    <t>Gregor Bajc</t>
  </si>
  <si>
    <t>Rok Kostanjšek (Aleš Kladnik, Nada Žnidaršič)</t>
  </si>
  <si>
    <t>07737</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</si>
  <si>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</si>
  <si>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</si>
  <si>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</si>
  <si>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</si>
  <si>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</si>
  <si>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</si>
  <si>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http://www.bf.uni-lj.si/index.php?eID=dumpFile&amp;t=f&amp;f=22141&amp;token=ca33e05741401db250568dd69acf6b78e589d95a</t>
  </si>
  <si>
    <t>214, 209</t>
  </si>
  <si>
    <t>Vittori, Bogataj, Kostanjšek, Mrak</t>
  </si>
  <si>
    <t>P1-0212</t>
  </si>
  <si>
    <t>Aleš Kladnik</t>
  </si>
  <si>
    <t>Štrus, Kostanjšek, Žnidaršič</t>
  </si>
  <si>
    <t>Andrej Meglič</t>
  </si>
  <si>
    <t>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</si>
  <si>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</si>
  <si>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</si>
  <si>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</si>
  <si>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</si>
  <si>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</si>
  <si>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</si>
  <si>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http://www.bf.uni-lj.si/index.php?eID=dumpFile&amp;t=f&amp;f=22145&amp;token=cf0fe0aede6f11899d81fe7a10255d66e541aab3</t>
  </si>
  <si>
    <t>Žnidaršič</t>
  </si>
  <si>
    <t>Kostanjšek, Mrak</t>
  </si>
  <si>
    <t>301</t>
  </si>
  <si>
    <t>P4-0059</t>
  </si>
  <si>
    <t>Klemen Jerina</t>
  </si>
  <si>
    <t>22515</t>
  </si>
  <si>
    <t>Paket raziskovalne opreme za telemetrično spremljanje prostoživečih sesalcev (16 GPS ovratnic različnih velikosti, UHF terminal za snamanje podatkov, VHF postaja)</t>
  </si>
  <si>
    <t>2016</t>
  </si>
  <si>
    <t>Package of the equipment for the telemetry monitoring of the wildlife species (16 GPS collars of various size, UHF terminal for data download, VHF receiver)</t>
  </si>
  <si>
    <t>52.358,91 EUR</t>
  </si>
  <si>
    <t>Do 2018 je oprema v uporabi na terenu</t>
  </si>
  <si>
    <t>Equipment is in use in the field until 2018</t>
  </si>
  <si>
    <t>Spremljanje gibanja in aktivnosti prostoživečih živali v njihovem naravnem okolju (za odlov potrebno posebno dovoljenje)</t>
  </si>
  <si>
    <t>Monitoring of the activitiy and movement of the wildlife species in their natiral environment (special permission needed for capture of the animals)</t>
  </si>
  <si>
    <t xml:space="preserve">3603794
3603795
3603796
3603797
3603798
3603799
3603800
3603801
3603802
3603803
3603804
3603805
3603806
3603807
3603808
3603809
3603810
3603811
3603812
3603813
3603794
3603795
3603796
3603797
3603798
3603799
3603800
3603801
3603802
3603803
3603804
3603805
3603806
3603807
3603808
3603809
3603810
3603811
3603812
3603813
</t>
  </si>
  <si>
    <t>možno le za en obratovalni cikel (1, oz. dve leti): 3000 EUR/ovratnico</t>
  </si>
  <si>
    <t>http://www.bf.uni-lj.si/index.php?eID=dumpFile&amp;t=f&amp;f=22179&amp;token=0290b82507c15a259e3e2f487fb74313449d0fcb</t>
  </si>
  <si>
    <t>75</t>
  </si>
  <si>
    <t xml:space="preserve">P4-0059, J4-7362, EU Life DInAlpBear, </t>
  </si>
  <si>
    <t>100</t>
  </si>
  <si>
    <t>Avtomatske IR kamere za spremljanje prostoživečih živali (UV 565 -23 kos; UV 575 - 5 kos)</t>
  </si>
  <si>
    <t>Automatic IR camera for monitoring of wildlife (UV 565 -23 pcs; UV 575 - 5 pcs)</t>
  </si>
  <si>
    <t>6.333,23</t>
  </si>
  <si>
    <t>Spremljanje prostoživečih živali v njihovem naravnem okolju (za uporabo potrebno posebno dovoljenje)</t>
  </si>
  <si>
    <t>Monitoring of wildlife in their natiral environment (special permission needed for usage)</t>
  </si>
  <si>
    <t>5 EUR / dan</t>
  </si>
  <si>
    <t>http://www.bf.uni-lj.si/index.php?eID=dumpFile&amp;t=f&amp;f=22176&amp;token=744f92e22d604594d08d9fb3419ec4d6dbb47db6</t>
  </si>
  <si>
    <t>P4-0059, J4-7362, EU Life DInAlpBear</t>
  </si>
  <si>
    <t>406</t>
  </si>
  <si>
    <t>P4-0015</t>
  </si>
  <si>
    <t>Miha Humar (Miro Kariž, Andreja Žagar, Matjaž Pavlič)</t>
  </si>
  <si>
    <t>19106</t>
  </si>
  <si>
    <t>Oprema za modifikacijo lesa (oprema je sestavljena iz več kosov in sicer ekstrakcijske enote Soxlet, univerzalnega testirnega stroja, Mlina za les, Digestorija, Komore za modifikacijo)</t>
  </si>
  <si>
    <t>2009</t>
  </si>
  <si>
    <t>Eqipement for wood modification</t>
  </si>
  <si>
    <t>119.000</t>
  </si>
  <si>
    <t>paket 14</t>
  </si>
  <si>
    <t>Oprema je dostopna vsem RO po predhodnem dogovoru</t>
  </si>
  <si>
    <t>Eqiupment is available to all research organisation according to precedent arangement</t>
  </si>
  <si>
    <t>Ekstracija lesa, mletje lesa, določanje mehanskih lastnosti lesa, termična in druge modifikacije lesa</t>
  </si>
  <si>
    <t>Extraction of wood, milling of wood, determination of mechanical properties of wood, thermal and other modifications of wood</t>
  </si>
  <si>
    <t>3902642
3902641
3902640
3902688</t>
  </si>
  <si>
    <t>50</t>
  </si>
  <si>
    <t>60</t>
  </si>
  <si>
    <t>http://www.bf.uni-lj.si/index.php?eID=dumpFile&amp;t=f&amp;f=22193&amp;token=0683bf51a2e1956249985bc784390a3af9479e13</t>
  </si>
  <si>
    <t>3</t>
  </si>
  <si>
    <t>10</t>
  </si>
  <si>
    <t>4</t>
  </si>
  <si>
    <t>5</t>
  </si>
  <si>
    <t>60%</t>
  </si>
  <si>
    <t>P4- 0015</t>
  </si>
  <si>
    <t xml:space="preserve">Miha Humar, Boštjan Lesar, Nejc Thaler, Davor Kržišnik, </t>
  </si>
  <si>
    <t>Miha Humar, Marko Petrič, Jure Žigon, Sergej Medved, Nejc Thaler, Davor Kržišnik, Primož Oven, Ida Poljanšek</t>
  </si>
  <si>
    <t>Projekti SPSS Tigr4smart, IQ Doma in Cel Krog</t>
  </si>
  <si>
    <t xml:space="preserve">Primož Habjan, Vladka Petrovič, Vilijem Vek </t>
  </si>
  <si>
    <t>Pedagoško delo Diplome Dr</t>
  </si>
  <si>
    <t>10%</t>
  </si>
  <si>
    <t>Miha Humar</t>
  </si>
  <si>
    <t>FT-IR spektrometer</t>
  </si>
  <si>
    <t>2017</t>
  </si>
  <si>
    <t>FTIR spectrometer</t>
  </si>
  <si>
    <t>Snemanje FTIR spektov v presevni, HATR, KBr tehniki. Poleg FTIR sektrometra je mikrokop</t>
  </si>
  <si>
    <t>Measurements of the FTIR spectra in transmission, HATR, KBr techniques. There is microscope attached to the Spectrometer.</t>
  </si>
  <si>
    <t>20</t>
  </si>
  <si>
    <t>0</t>
  </si>
  <si>
    <t>http://www.bf.uni-lj.si/index.php?eID=dumpFile&amp;t=f&amp;f=22196&amp;token=678a572ca5edb0c2fdc692a2ece3fbb30bb7dbe6</t>
  </si>
  <si>
    <t>1</t>
  </si>
  <si>
    <t>2</t>
  </si>
  <si>
    <t>Rentgenski fluorescenčni spektrometer (XRF)</t>
  </si>
  <si>
    <t>2007</t>
  </si>
  <si>
    <t>X-ray fluorescence spectrometer</t>
  </si>
  <si>
    <t>75.000</t>
  </si>
  <si>
    <t>Kvantitativna in kvalitativna analiza elemntov v vrsti med S in U v tekočinah, bioloških vzorcih…</t>
  </si>
  <si>
    <t>Quantitative and qualitative analysis of the elements between S and U in water and biological samples</t>
  </si>
  <si>
    <t>3902526</t>
  </si>
  <si>
    <t>25</t>
  </si>
  <si>
    <t>80</t>
  </si>
  <si>
    <t>http://www.bf.uni-lj.si/index.php?eID=dumpFile&amp;t=f&amp;f=22199&amp;token=6747f5bbf98564566f3f789e0d4430f09afc43e4</t>
  </si>
  <si>
    <t>405</t>
  </si>
  <si>
    <t>Miha Humar (Nejc Thaler, Boštjan Lesar)</t>
  </si>
  <si>
    <t>Oprema za določanje kontaktnega kota tekočin (Goniometer)</t>
  </si>
  <si>
    <t>Equipement for contact angle measuremnt (Goniometer)</t>
  </si>
  <si>
    <t xml:space="preserve">35.107,93 </t>
  </si>
  <si>
    <t>Analiza površin, kontaktnih kotov</t>
  </si>
  <si>
    <t>Surface analysis, contact angles</t>
  </si>
  <si>
    <t>30</t>
  </si>
  <si>
    <t>http://www.bf.uni-lj.si/index.php?eID=dumpFile&amp;t=f&amp;f=22202&amp;token=8f69bdcf0bc715d3d71b43804f115a4c76754155</t>
  </si>
  <si>
    <t>7</t>
  </si>
  <si>
    <t>Oprema za kontinuirano spremljaje vlažnosti lesa</t>
  </si>
  <si>
    <t>2014</t>
  </si>
  <si>
    <t>Equipment for continous moisture monitoring</t>
  </si>
  <si>
    <t>Vlažnost lesa in drugih materialov</t>
  </si>
  <si>
    <t>Wood moisture contet</t>
  </si>
  <si>
    <t>3902946
3902951
3903013
3903015
3903020
3903112
3903114
3903115
3903116</t>
  </si>
  <si>
    <t>http://www.bf.uni-lj.si/index.php?eID=dumpFile&amp;t=f&amp;f=22203&amp;token=279087d539e062f94a90eb5363581ed61624f2ab</t>
  </si>
  <si>
    <t>100%</t>
  </si>
  <si>
    <t>Milan Šernek (Miro Kariž)</t>
  </si>
  <si>
    <t>Reometer ARES s sistemom za utrjevanje</t>
  </si>
  <si>
    <t>Rheometer ARES</t>
  </si>
  <si>
    <t>Analiza reoloških lastnosti polimerov (lepil, površinskih premazov…)</t>
  </si>
  <si>
    <t>Analysis of rheological properties of polymers (glue, surface coatings…)</t>
  </si>
  <si>
    <t>http://www.bf.uni-lj.si/index.php?eID=dumpFile&amp;t=f&amp;f=22208&amp;token=76c8251fb3281ae7317f5cf9d93508a69650c499</t>
  </si>
  <si>
    <t>L4-5517</t>
  </si>
  <si>
    <t>Miha Humar; Boštjan Lesar, Marko Željko, Nejc Thaler</t>
  </si>
  <si>
    <t>WWN ReWoBioRef</t>
  </si>
  <si>
    <t>V4-1419</t>
  </si>
  <si>
    <t>Miha Humar, Katarina Čufar</t>
  </si>
  <si>
    <t xml:space="preserve">Pedagoško in raziskovalno delo </t>
  </si>
  <si>
    <t>Miha Humar, Boštjan Lesar, Nejc Thaler, Milan Šernek, Marko Petrič, Mojca Žlahtič, Davor Kržišnik</t>
  </si>
  <si>
    <t>Bojan Bučar (Bojan Gospodarič, Miran Merhar)</t>
  </si>
  <si>
    <t>01392</t>
  </si>
  <si>
    <t>Sistem za dinamične mehanske analize</t>
  </si>
  <si>
    <t>System for dynamic analysis</t>
  </si>
  <si>
    <t>Določanje mehanskih lastnosti lesa z nedestruktivnimi tehnikami</t>
  </si>
  <si>
    <t xml:space="preserve">Determination of mechanical properties of wood using nondestructive techniques. </t>
  </si>
  <si>
    <t>http://www.bf.uni-lj.si/index.php?eID=dumpFile&amp;t=f&amp;f=22191&amp;token=fe209e0ae688144674418b8d58c3c31d378fa4df</t>
  </si>
  <si>
    <t>Dostop do opreme je opisan na spletni strani http://les.bf.uni-lj.si/raziskave/ in http://www.bf.uni-lj.si/dekanat/znanstveno-raziskovalno-delo/razpolozljiva-raziskovalna-oprema/;  Vsa oprema je bila predstavljena v reviji Les, ki je dostopna preko portala Dlib.</t>
  </si>
  <si>
    <t>Marko Petrič (Matjaž Pavlič)</t>
  </si>
  <si>
    <t>00395</t>
  </si>
  <si>
    <t>Visokozmoglivostni tenziometer</t>
  </si>
  <si>
    <t>Higefficient tensiometer</t>
  </si>
  <si>
    <t xml:space="preserve">Anliza površin, določanje kontaktnih kotov, vpijanja vode... </t>
  </si>
  <si>
    <t>Surface analysis, contact angles, water uptake</t>
  </si>
  <si>
    <t>http://www.bf.uni-lj.si/index.php?eID=dumpFile&amp;t=f&amp;f=22190&amp;token=f7ed2d5fdbdba04abb7fd949316b92ef9e883f1a</t>
  </si>
  <si>
    <t>403</t>
  </si>
  <si>
    <t>Primož Oven, Ida Poljanšek</t>
  </si>
  <si>
    <t>11223</t>
  </si>
  <si>
    <t>HPLC spektrometer</t>
  </si>
  <si>
    <t>2010</t>
  </si>
  <si>
    <t xml:space="preserve">HPLC analiza </t>
  </si>
  <si>
    <t xml:space="preserve">HPLC analysis </t>
  </si>
  <si>
    <t>3902764</t>
  </si>
  <si>
    <t>http://www.bf.uni-lj.si/index.php?eID=dumpFile&amp;t=f&amp;f=22211&amp;token=e9f00be141f2bb2704295b75e586b4f93636f4f5</t>
  </si>
  <si>
    <t>Katarina Čufar</t>
  </si>
  <si>
    <t>02937</t>
  </si>
  <si>
    <t>Svetlobni mikroskop Nikon Eclypse E 800</t>
  </si>
  <si>
    <t>1998</t>
  </si>
  <si>
    <t>Light mycroscopy</t>
  </si>
  <si>
    <t xml:space="preserve">mikroskopija lesa </t>
  </si>
  <si>
    <t>Light microscopy of wood</t>
  </si>
  <si>
    <t>3901804</t>
  </si>
  <si>
    <t>http://www.bf.uni-lj.si/index.php?eID=dumpFile&amp;t=f&amp;f=22187&amp;token=838b26daad6e4e2e82ba60e8269079cdec9bfea8</t>
  </si>
  <si>
    <t>Milan Šernek (Bogdan Šega)</t>
  </si>
  <si>
    <t>LCR meter</t>
  </si>
  <si>
    <t>2004</t>
  </si>
  <si>
    <t>Oprema za merjenje električnih in dielektričnih lastnosti tekočih in trdnih snovi (75 kHz - 30 MHz) .</t>
  </si>
  <si>
    <t>Dielectric analysis (75 kHz - 30 MHz)</t>
  </si>
  <si>
    <t>3902256</t>
  </si>
  <si>
    <t>50%</t>
  </si>
  <si>
    <t>http://www.bf.uni-lj.si/index.php?eID=dumpFile&amp;t=f&amp;f=22209&amp;token=88d7aceb523bd56f6182f30360202583efa88294</t>
  </si>
  <si>
    <t>Milan Šernek, Mirko Kariž, Bogdan Šega, Jure Žigon</t>
  </si>
  <si>
    <t>Pedagoško delo, Diplome, Doktorati</t>
  </si>
  <si>
    <t>Sergej Medved (Milan Šernek, Bogdan Šega)</t>
  </si>
  <si>
    <t>15410</t>
  </si>
  <si>
    <t>Stroj za merjenje mehanskih lastnosti, Zwick Z100</t>
  </si>
  <si>
    <t>Universal testing machine, Zwick Z100</t>
  </si>
  <si>
    <t>Preskušanje mehanskih lastnosti materialov kot so upogibna, tlačna, natezna in strižna trdnost, MOE do 100 kN.</t>
  </si>
  <si>
    <t>Testing of mechanical properties of materials such as bending, compression, tensile and shear strength, MOE up to 100 kN.</t>
  </si>
  <si>
    <t>3901802</t>
  </si>
  <si>
    <t>15</t>
  </si>
  <si>
    <t>http://www.bf.uni-lj.si/index.php?eID=dumpFile&amp;t=f&amp;f=22213&amp;token=c5587d3a01cfd79b5c0a77b4de9fb1162b0b437b</t>
  </si>
  <si>
    <t>Milan Šernek (Marko Petrič)</t>
  </si>
  <si>
    <t>Diferenčni dinamični kalorimeter DSC</t>
  </si>
  <si>
    <t>Differential scanning calorimetry DSC</t>
  </si>
  <si>
    <t>DSC analiza</t>
  </si>
  <si>
    <t xml:space="preserve">DSC analysis </t>
  </si>
  <si>
    <t>3902775</t>
  </si>
  <si>
    <t>40</t>
  </si>
  <si>
    <t>http://www.bf.uni-lj.si/index.php?eID=dumpFile&amp;t=f&amp;f=22205&amp;token=faa842a0a0309dca72578c9b4c2c184e1aa03f14</t>
  </si>
  <si>
    <t>Milan Šernek, Marko Petrič, Mirko Kariž, Bogdan Šega, Jure Žigon, Ida Poljanšek</t>
  </si>
  <si>
    <t>Marko Petrič (Matjaž Pavlič, Jure Žigon)</t>
  </si>
  <si>
    <t>Komora za simulacijo izpostavitve svetlobi in vremenskim vplivom, SUNTEST® XXL</t>
  </si>
  <si>
    <t>2011</t>
  </si>
  <si>
    <t>SUNTEST® XXL+ Light Exposure and Weathering Testing Instrument</t>
  </si>
  <si>
    <t>42.793,26</t>
  </si>
  <si>
    <t>Umetno pospešeno staranje lesa, lignoceluloznih kompozitov in katerihkoli drugih materialov</t>
  </si>
  <si>
    <t>Artificial accelerated weathering of wood, lignocellulosic composites and any other materials</t>
  </si>
  <si>
    <t>3902828</t>
  </si>
  <si>
    <t>6,10</t>
  </si>
  <si>
    <t>http://www.bf.uni-lj.si/index.php?eID=dumpFile&amp;t=f&amp;f=22192&amp;token=da8c4649189bf8bd5a51c285170f045e041d9ef7</t>
  </si>
  <si>
    <t>6</t>
  </si>
  <si>
    <t>44</t>
  </si>
  <si>
    <t>Marko Petrič
Jure Žigon
Matjaž Pavlič
Urban Šegedin</t>
  </si>
  <si>
    <t>Boštjan Lesar, Nejc Thaler, Davor Kržišnik, Matjaž Pavlič, Jure Žigon, Marko Petrič</t>
  </si>
  <si>
    <t>Matjaž pavlič, Marko Petrič, Urban Šegedin, Jure Žigon</t>
  </si>
  <si>
    <t>Testirna dejavnost</t>
  </si>
  <si>
    <t>SEM mikroskop Quanta 250</t>
  </si>
  <si>
    <t>SEM microscope Quanta 250</t>
  </si>
  <si>
    <t>Electron microscopy</t>
  </si>
  <si>
    <t>http://www.bf.uni-lj.si/index.php?eID=dumpFile&amp;t=f&amp;f=23533&amp;token=9dc645fb8beb1c14ca9b1bee21d772742d62f46b</t>
  </si>
  <si>
    <t>Nejc Thaler, Maks Merela, Luka Krže</t>
  </si>
  <si>
    <t>Oprema za določanje sorpcijskih lastnosti materialov DVS</t>
  </si>
  <si>
    <t>Dynamic Sorption Analyser</t>
  </si>
  <si>
    <t>Določanje sorpcijskih lastnosti materialov</t>
  </si>
  <si>
    <t>Sorption analysis of materials</t>
  </si>
  <si>
    <t>Ana?</t>
  </si>
  <si>
    <t>http://www.bf.uni-lj.si/index.php?eID=dumpFile&amp;t=f&amp;f=23532&amp;token=c785b209d1153f3996f72d6be84d59991b261957</t>
  </si>
  <si>
    <t>Janez Salobir (Alenka Levart)</t>
  </si>
  <si>
    <t>00886</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</si>
  <si>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</si>
  <si>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</si>
  <si>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</si>
  <si>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</si>
  <si>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</si>
  <si>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</si>
  <si>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http://www.bf.uni-lj.si/index.php?eID=dumpFile&amp;t=f&amp;f=22215&amp;token=c24cd9666864d8a26a449cc1a29f570a72a604c7</t>
  </si>
  <si>
    <t>V4-0115</t>
  </si>
  <si>
    <t>Janez Salobir</t>
  </si>
  <si>
    <t>P4-0220</t>
  </si>
  <si>
    <t>Peter Dovč</t>
  </si>
  <si>
    <t>05098</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</si>
  <si>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</si>
  <si>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</si>
  <si>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</si>
  <si>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</si>
  <si>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</si>
  <si>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</si>
  <si>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http://www.bf.uni-lj.si/index.php?eID=dumpFile&amp;t=f&amp;f=22254&amp;token=1b7cc0a7d74608c80c7a1b86884ea8a32a3b9878</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</si>
  <si>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</si>
  <si>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</si>
  <si>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</si>
  <si>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</si>
  <si>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</si>
  <si>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</si>
  <si>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http://www.bf.uni-lj.si/index.php?eID=dumpFile&amp;t=f&amp;f=22257&amp;token=563983441e77a3091a92c2fd23ca13c650704a11</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</si>
  <si>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</si>
  <si>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</si>
  <si>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</si>
  <si>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</si>
  <si>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</si>
  <si>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</si>
  <si>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</si>
  <si>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http://www.bf.uni-lj.si/index.php?eID=dumpFile&amp;t=f&amp;f=22258&amp;token=84efcd8d63a646fb5e37770a3cd8931d890f6229</t>
  </si>
  <si>
    <t>TG &amp; PF GE in Multilmager Sistem - Sistem za gelsko elektroforezo v temperaturnem gradientu in pulzirajočem polju podprt z Multilmager dokumentacijo in analizo)</t>
  </si>
  <si>
    <t>TG &amp; PF GE and Multilmager Sistem</t>
  </si>
  <si>
    <t>Oprema je namenjena raziskovalnemu delu programske skupine P4-0220 in izobraževanju dodiplomskih študentov.</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</si>
  <si>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</si>
  <si>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</si>
  <si>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</si>
  <si>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4007581 4007582 4007583 4007585 4007588 4007589 4007590 4007591</t>
  </si>
  <si>
    <t>http://www.bf.uni-lj.si/dekanat/raziskovalno-delo/razpolozljiva-raziskovalna-oprema/p4-0220-dovc/</t>
  </si>
  <si>
    <t>Sistem za in vivo slikanje fluorescence in bioluminiscence</t>
  </si>
  <si>
    <t xml:space="preserve">System for bioimaging by fluorescence and bioluminescence on live animals </t>
  </si>
  <si>
    <t xml:space="preserve">Sistem omogoča bioimaging s pomočjo fluorescence in bioluminiscence na živih živalih (miši, ribe, C. elegans…) z detekcijo emisij v širšem spektralnem območju od zelenega do bližjnjega IR področja. </t>
  </si>
  <si>
    <t>The system enables bioimaging by fluorescence and bioluminescence on live animals (mice, fish, C. elegans ...) with the detection of emissions in the wider spectral range from green to near IR.</t>
  </si>
  <si>
    <t>601</t>
  </si>
  <si>
    <t>P4-0234</t>
  </si>
  <si>
    <t xml:space="preserve">Mojca Korošec             (Tomaž Polak) </t>
  </si>
  <si>
    <t>23075</t>
  </si>
  <si>
    <t>Aparat za določanje vsebnosti dušika in beljakovin Bűchi; Texture Analyser TA-HD/100i</t>
  </si>
  <si>
    <t>2003, 2006, 2010</t>
  </si>
  <si>
    <t>Equipment for nitrogen determination, Büchi; Texture Analyser TA-HD/100i</t>
  </si>
  <si>
    <t>58265,06</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</si>
  <si>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</si>
  <si>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</si>
  <si>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</si>
  <si>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</si>
  <si>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3503176 3501506 3503675 3502307</t>
  </si>
  <si>
    <t>95</t>
  </si>
  <si>
    <t>http://www.bf.uni-lj.si/dekanat/raziskovalno-delo/razpolozljiva-raziskovalna-oprema/p4-0234-hribar/</t>
  </si>
  <si>
    <t>70</t>
  </si>
  <si>
    <t>Bertoncelj Jasna</t>
  </si>
  <si>
    <t>TRG Karakterizacija matičnega mlečka</t>
  </si>
  <si>
    <t>magistrske naloge in diplomska dela</t>
  </si>
  <si>
    <t>Bertoncelj, Korošec, Polak</t>
  </si>
  <si>
    <t>606</t>
  </si>
  <si>
    <t>Hrvoje Petković (Matej Šergan)</t>
  </si>
  <si>
    <t>13542</t>
  </si>
  <si>
    <t>Bioreaktorski sistem</t>
  </si>
  <si>
    <t>2008</t>
  </si>
  <si>
    <t>129515,64</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</si>
  <si>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</si>
  <si>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bioreaktorjem volumna 5L
  vključno z nadzorno enoto, ki omogoča vodenje 
bioprocesov pri kontroliranih pogojih  z ustrezno programsko 
opremo za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</si>
  <si>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kultivacijo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</si>
  <si>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</si>
  <si>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3501819 3501251 3503537</t>
  </si>
  <si>
    <t>http://www.bf.uni-lj.si/index.php?eID=dumpFile&amp;t=f&amp;f=22312&amp;token=2134c22e2d4ea338950e1d9ec9ea241f18314694</t>
  </si>
  <si>
    <t>EU Topcapi</t>
  </si>
  <si>
    <t>Hrvoje Petković</t>
  </si>
  <si>
    <t>L7-8277</t>
  </si>
  <si>
    <t>Nataša Poklar</t>
  </si>
  <si>
    <t>Raziskovalci na začetku kariere 2.0</t>
  </si>
  <si>
    <t>Luka Kranjc</t>
  </si>
  <si>
    <t>Polona Jamnik</t>
  </si>
  <si>
    <t>18511</t>
  </si>
  <si>
    <t>Čitalec mikrotitrskih plošč</t>
  </si>
  <si>
    <t>Microplate reader Safire 2 (Tecan)</t>
  </si>
  <si>
    <t>15440,12</t>
  </si>
  <si>
    <t xml:space="preserve">Oprema je 10% na razpolago za zunanje uporabnike.
Predhodni dogovor oz. rezervacija termina za delo z opremo.
Cena določena po trenutno veljavnem ceniku BF oz.
po ustreznem dogovoru z uporabnikom opreme ali storitev. 
</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</si>
  <si>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</si>
  <si>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</si>
  <si>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</si>
  <si>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3502561</t>
  </si>
  <si>
    <t>http://www.bf.uni-lj.si/index.php?eID=dumpFile&amp;t=f&amp;f=22232&amp;token=86a45a9bd7a45426cd0a17e0c1f390dad247c5e4</t>
  </si>
  <si>
    <t>Ines Mandić-Mulec</t>
  </si>
  <si>
    <t>P4-0121</t>
  </si>
  <si>
    <t xml:space="preserve">Nataša Poklar Ulrih           </t>
  </si>
  <si>
    <t>Varian Cary ECLIPSE Fluorescenčni spektrometer s čitalcem plošč in priborom</t>
  </si>
  <si>
    <t xml:space="preserve">Varian Cary ECLIPSE fluorescence spectrophotometer with microplate reader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</si>
  <si>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</si>
  <si>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</si>
  <si>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</si>
  <si>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3502471 3502562</t>
  </si>
  <si>
    <t>http://www.bf.uni-lj.si/index.php?eID=dumpFile&amp;t=f&amp;f=22226&amp;token=af7337677f21ffddc46a5cecfd5852bf8ec73243</t>
  </si>
  <si>
    <t>Nataša Poklar Ulrih</t>
  </si>
  <si>
    <t>V4-1621</t>
  </si>
  <si>
    <t>Poklar/ Butinar</t>
  </si>
  <si>
    <t>V4-1611</t>
  </si>
  <si>
    <t>Poklar/ Čeh</t>
  </si>
  <si>
    <t>Poklar/ Šnajder</t>
  </si>
  <si>
    <t xml:space="preserve">Nataša Poklar Ulrih (Nataša Šegatin) </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</si>
  <si>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</si>
  <si>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</si>
  <si>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101153,26</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</si>
  <si>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</si>
  <si>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</si>
  <si>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</si>
  <si>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3503570   3503532</t>
  </si>
  <si>
    <t>http://www.bf.uni-lj.si/index.php?eID=dumpFile&amp;t=f&amp;f=22228&amp;token=d2417a3faf7764e983b74749ebd1f3957f8ad44d</t>
  </si>
  <si>
    <t>45</t>
  </si>
  <si>
    <t>J4-8225</t>
  </si>
  <si>
    <t>Poklar/ Anderluh</t>
  </si>
  <si>
    <t>Diferenčni dinamični kalorimeter: Nano DSC Series III</t>
  </si>
  <si>
    <t>2005</t>
  </si>
  <si>
    <t>Diferential dinamic Calorimetry: Nano DSC series III</t>
  </si>
  <si>
    <t>71636,84</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</si>
  <si>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</si>
  <si>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</si>
  <si>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</si>
  <si>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</si>
  <si>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3502689 3502688</t>
  </si>
  <si>
    <t>http://www.bf.uni-lj.si/index.php?eID=dumpFile&amp;t=f&amp;f=22229&amp;token=62896d4770cddee2e67c18361be384a79064e1fe</t>
  </si>
  <si>
    <t xml:space="preserve">Sonja Smole Možina  </t>
  </si>
  <si>
    <t>07030</t>
  </si>
  <si>
    <t>iQ - Check Real-time PCR System (ABI PRISM 7500)</t>
  </si>
  <si>
    <t xml:space="preserve">Instrument ABI 
PRISM® 7500 SDS </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</si>
  <si>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</si>
  <si>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</si>
  <si>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</si>
  <si>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</si>
  <si>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http://www.bf.uni-lj.si/index.php?eID=dumpFile&amp;t=f&amp;f=22313&amp;token=78a8fd7b2d84e1262d50e63da212fdbe92c7abab</t>
  </si>
  <si>
    <t>J4-7637</t>
  </si>
  <si>
    <t>J4-7608</t>
  </si>
  <si>
    <t>Matjaž Ocepek</t>
  </si>
  <si>
    <t>Emil Zlatić</t>
  </si>
  <si>
    <t>00927</t>
  </si>
  <si>
    <t>Plinski kromatograf z masno selektivnim detektorjem Agilent GC/MS 7890/5975C</t>
  </si>
  <si>
    <t>Gas chromatograph with mass selective detector Agilent GC/MS 7890/5975C</t>
  </si>
  <si>
    <t>Za zunanje uporabnike je na voljo 10 % zmogljivosti opreme, termin in cena uporabe sta po dogovoru.</t>
  </si>
  <si>
    <t>The equipment is 10 % available for use to external users . Charges for equipment usage is formed in agreement with the trustee.</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</si>
  <si>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</si>
  <si>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</si>
  <si>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http://www.bf.uni-lj.si/index.php?eID=dumpFile&amp;t=f&amp;f=22225&amp;token=7d5812aab5cb0975998dd23c31b2d0b2d70010c4</t>
  </si>
  <si>
    <t>Rajko Vidrih</t>
  </si>
  <si>
    <t>V4-1412</t>
  </si>
  <si>
    <t>Stopar</t>
  </si>
  <si>
    <t>Trg</t>
  </si>
  <si>
    <t>TPV,TMV</t>
  </si>
  <si>
    <t>Tekočinski kromatograf za Masno selektivni detektor MSD - Trap model VL komplet</t>
  </si>
  <si>
    <t>Trap model VL komplet</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</si>
  <si>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</si>
  <si>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</si>
  <si>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</si>
  <si>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605</t>
  </si>
  <si>
    <t>Masni spektrometer z induktivno sklopljeno plazmo (Agilent 7900 ICP-MS)</t>
  </si>
  <si>
    <t>Inductively coupled plasma mass spectrometer (Agilent 7900 ICP-MS)</t>
  </si>
  <si>
    <t>183.228,56</t>
  </si>
  <si>
    <t>Inštrument trenutno ni na voljo zunanjim uporabnikom.</t>
  </si>
  <si>
    <t>Instrument is currently not available to external users.</t>
  </si>
  <si>
    <t>ICP-MS oprema omogoča določanje elementne sestave živil.</t>
  </si>
  <si>
    <t>ICP-MS equipment is used for elemental analysis in food.</t>
  </si>
  <si>
    <t>3504601</t>
  </si>
  <si>
    <t>17,55</t>
  </si>
  <si>
    <t>62,45</t>
  </si>
  <si>
    <t>Hrvoje Petković (Neža Čadež)</t>
  </si>
  <si>
    <t>Sistem za molekularno biološko identifikacijo mikroorganizmov in njihove aktivnosti: Elektroforetski sitem in programska oprema za obdelavo analitskih podatkov</t>
  </si>
  <si>
    <t>2006, 2014</t>
  </si>
  <si>
    <t xml:space="preserve">Molecular identification and typing of microorganisms with aditional electrophoretic gels processing </t>
  </si>
  <si>
    <t>5582,68</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</si>
  <si>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</si>
  <si>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</si>
  <si>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</si>
  <si>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</si>
  <si>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3503301 3503304 3504086 3503297 3503269</t>
  </si>
  <si>
    <t>18,64</t>
  </si>
  <si>
    <t>0,00</t>
  </si>
  <si>
    <t>6,39</t>
  </si>
  <si>
    <t>12,25</t>
  </si>
  <si>
    <t>58,31</t>
  </si>
  <si>
    <t>http://www.bf.uni-lj.si/index.php?eID=dumpFile&amp;t=f&amp;f=22308&amp;token=287fcb592a748ac3c844dbb2c73f4fdb5cb1f87d</t>
  </si>
  <si>
    <t xml:space="preserve">L7-8277  </t>
  </si>
  <si>
    <t xml:space="preserve">L4-8222  </t>
  </si>
  <si>
    <t>Neža Čadež</t>
  </si>
  <si>
    <t>IC-ZIM</t>
  </si>
  <si>
    <t>TOPCAPI</t>
  </si>
  <si>
    <t>602</t>
  </si>
  <si>
    <t>Ines Mandić-Mulec (Simona Leskovec)</t>
  </si>
  <si>
    <t>05993</t>
  </si>
  <si>
    <t>Mikropretočni analizator 8CFA Microflow Analyzer)</t>
  </si>
  <si>
    <t>Allaince Instruments Contimous Flow  Analyzer</t>
  </si>
  <si>
    <t>47502,96</t>
  </si>
  <si>
    <t>Oprema je na voljo zunanjim uporabnikom po predhodnem dogovoru. Dela lahko samo operater.</t>
  </si>
  <si>
    <t>The equipment is available to external users by prior arrangement. Operator can only work.</t>
  </si>
  <si>
    <t>Določanje vsebnosti ionskih oblik dušika (amonij, nitrat, nitrit) v okoljskih vzorcih</t>
  </si>
  <si>
    <t>Determination of ionic forms of nitrogen (ammonium, nitrate, nitrite) in environemntal samples</t>
  </si>
  <si>
    <t>3502685</t>
  </si>
  <si>
    <t>25,5</t>
  </si>
  <si>
    <t>25.5</t>
  </si>
  <si>
    <t>21</t>
  </si>
  <si>
    <t>46,5</t>
  </si>
  <si>
    <t>http://www.bf.uni-lj.si/index.php?eID=dumpFile&amp;t=f&amp;f=22218&amp;token=b201fb8157743a0ace41976142e5c72036f250df</t>
  </si>
  <si>
    <t>11</t>
  </si>
  <si>
    <t>P4-0116 Ines Mandić Mulec</t>
  </si>
  <si>
    <t>Pedagoška dejavnost</t>
  </si>
  <si>
    <t>Ines Mandić-Mulec (Tjaša Danevčič)</t>
  </si>
  <si>
    <t>Multifermentorski sistem MINIFORS, Infors</t>
  </si>
  <si>
    <t>2003</t>
  </si>
  <si>
    <t>Bioreactor system Minifors Infors</t>
  </si>
  <si>
    <t>70553,31</t>
  </si>
  <si>
    <t xml:space="preserve">Oprema je na voljo zunanjim uporabnikom po predhodnem dogovoru. </t>
  </si>
  <si>
    <t>The equipment is available to external users by prior arrangement.</t>
  </si>
  <si>
    <t>Rast mikroorganizmov pod kontroliranimi rastnimi pogoji (tok nutrientov, temperatura, pH, aeracija, mešanje)</t>
  </si>
  <si>
    <t>The microorganisms growth under controled conditions (nutrients flow, pH, aeration, mixing, temperature)</t>
  </si>
  <si>
    <t>3502305 3502306</t>
  </si>
  <si>
    <t>41</t>
  </si>
  <si>
    <t>http://www.bf.uni-lj.si/index.php?eID=dumpFile&amp;t=f&amp;f=22221&amp;token=ee943c9899107794df2cd1e96d897bf7943f12f4</t>
  </si>
  <si>
    <t>J4-7637 Ines Mandić Mulec</t>
  </si>
  <si>
    <t>Ines Mandić-Mulec (Iztok Dogša)</t>
  </si>
  <si>
    <t>Raziskovalni mikroskop za epifluorescenco in fazni kontrast</t>
  </si>
  <si>
    <t>2008 in 2016</t>
  </si>
  <si>
    <t>ZEISS Axio Observer Z1</t>
  </si>
  <si>
    <t>265711,77</t>
  </si>
  <si>
    <t>Paket 13 in Paket 16</t>
  </si>
  <si>
    <t>Oprema je na voljo zunanjim uporabnikom po predhodnem dogovoru. Delate lahko sami ali z operaterjem.</t>
  </si>
  <si>
    <t>The equipment is available to external users by prior arrangement. You can work alone or with an operator.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</si>
  <si>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</si>
  <si>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</si>
  <si>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3503542</t>
  </si>
  <si>
    <t>47,85</t>
  </si>
  <si>
    <t xml:space="preserve"> 2,85</t>
  </si>
  <si>
    <t>68,85</t>
  </si>
  <si>
    <t>31,1</t>
  </si>
  <si>
    <t>http://www.bf.uni-lj.si/index.php?eID=dumpFile&amp;t=f&amp;f=22233&amp;token=ca1e64444e8cefc90aed676a7bf26de63c8b5cc0</t>
  </si>
  <si>
    <t>Iztok Dogša, Ines Mandić Mulec, Polonca Štefanič, Tjaša Danevčič, Barbara Kraigher</t>
  </si>
  <si>
    <t>Polonca Štefanić, Ines Mandić Mulec, Iztok Dogša, Tjaša Danevčič, Barbara Kraigher</t>
  </si>
  <si>
    <t>J4-9302 Ines Mandić Mulec</t>
  </si>
  <si>
    <t>J4-8228 štefanič Polonca</t>
  </si>
  <si>
    <t>Štefanič Polonca</t>
  </si>
  <si>
    <t>Iztok Dogša, Polonca Štefanič</t>
  </si>
  <si>
    <t>Andreja Čanžek Majhenič</t>
  </si>
  <si>
    <t>Sistem za PCR v realnem času s 5-6 optičnimi filtri in možnostjo merjenja HRM - tališčne točke, z visoko rezolucijo</t>
  </si>
  <si>
    <t>CFX96 TOUCH SYSTEM Real-Time PCR Detection System, Modular Thermal Cycler Platform with Precision Melt Analysis Software</t>
  </si>
  <si>
    <t xml:space="preserve">Oprema je dostopna (v obsegu 40 % zmogljivosti)  tudi za zunanje uporabnike, na Oddelku za zootehniko, Groblje 3, Domžale. 
Termin in cena uporabe po dogovoru s skrbniki.  
</t>
  </si>
  <si>
    <t>The equipment is available (40% of capacity) also for external users, at the Department of Animal Science, Groblje 3, Domžale. The term and price of use by agreement with the administrators.</t>
  </si>
  <si>
    <t>Določevanje količine pomnoženih odsekov DNA v realnem času s pomočjo verižne reakcije s polimerazo (PCR) ter ločevanje PCR pomnožkov z različnim nukleotidnim zaporedjem na osnovi talilne krivulje.</t>
  </si>
  <si>
    <t>Real time quantification of PCR amplified target DNA segments and high resolution melt (HRM)  analysis of the PCR amplicons by melt curve based on their different composition, length, GC content.</t>
  </si>
  <si>
    <t>4010897    4010899    4010900</t>
  </si>
  <si>
    <t>http://www.bf.uni-lj.si/index.php?eID=tx_nawsecuredl&amp;u=0&amp;g=0&amp;t=1553188552&amp;hash=fbe44da1b1be42f3298c0d3c5b9ecc1ed8efc4d0&amp;file=fileadmin/datoteke/znanstveno_in_mednarodno/raziskovalno/Raziskovalna_oprema/Sistem_za_PCR_SLO.pdf</t>
  </si>
  <si>
    <t>P17-174</t>
  </si>
  <si>
    <t>L3-8213</t>
  </si>
  <si>
    <t>Z3-8198</t>
  </si>
  <si>
    <t>Primož Treven</t>
  </si>
  <si>
    <t>V4-1613</t>
  </si>
  <si>
    <t xml:space="preserve">Bojana Bogovič Matijašić </t>
  </si>
  <si>
    <t>MBSAn (Modularni paralelni bioreaktorski sistem za preučevanje (mikro)bioloških procesov in mikrobiomov iz anaerobnih okolij)</t>
  </si>
  <si>
    <t xml:space="preserve"> Modular parallel bioreactor system for the study of (micro) biological processes in anaerobic environments</t>
  </si>
  <si>
    <t xml:space="preserve">Oprema je dostopna (v obsegu 20 % zmogljivosti)  tudi za zunanje uporabnike, na Oddelku za zootehniko, Groblje 3, Domžale. 
Obvezen je predhoden dogovor s skrbnikom opreme. Cena uporabe po dogovoru (odvisno od trajanja in zahtevnosti poskusa, itd.). 
</t>
  </si>
  <si>
    <t xml:space="preserve">The equipment is  available (20% of capacity)  to external users at at the Department of Animal Science, Groblje 2, 1230 Domžale. Reservation in advance is mandatory. The price depends on the duration and nature of the experiment. </t>
  </si>
  <si>
    <t xml:space="preserve">Sistem, ki je sestavljen iz 4 bioreaktorskih posod  z delovnim volumnom 300 - 1000 ml, omogoča regulacijo temperature, pH, mešanja ter vzorčenje tekočih in plinastih vzorcev.  Bioreaktorji lahko delujejo paralelno na kontinuirni način, šaržni način ali na način z dohranjevanjem.  Sistem omogoča vodenje in proučevanje anaerobnih procesov in natančno merjenje količine in koncentracije proizvedenih plinov (CH4 in H2). 
</t>
  </si>
  <si>
    <t xml:space="preserve">The bioreactor system is fully equipped with 4 culture vessels  (300-100 mL working volume) with freely  configurable pumps, pH and pO2 sensors, two fully automatic gas lines with mass flow controllers. The system allows the study of anaerobic processes and precise measurement of the quantity and concentration of produced gases (CH4 and H2). </t>
  </si>
  <si>
    <t>http://www.bf.uni-lj.si/index.php?eID=tx_nawsecuredl&amp;u=0&amp;g=0&amp;t=1553188552&amp;hash=4166c8397529220929d35f9efcf216199e6a17b2&amp;file=fileadmin/datoteke/znanstveno_in_mednarodno/raziskovalno/Raziskovalna_oprema/MBSAn_SLO.pdf</t>
  </si>
  <si>
    <t>P17-073</t>
  </si>
  <si>
    <t>Beti Vidmar</t>
  </si>
  <si>
    <t xml:space="preserve">Hrvoje Petković </t>
  </si>
  <si>
    <t>Analitski aparat HPLC</t>
  </si>
  <si>
    <t>HPLC - High Performance Liquid Chromatography</t>
  </si>
  <si>
    <t>Oprema je lahko do 30 % na razpolago za zunanje uporabnike. Obvezna je predhodna rezervacija termina. Potrebno je podati informacijo o naravi materiala za analizo in št. vzorcev. Cena se oblikuje glede na vsebino del s skrbnikom opreme.</t>
  </si>
  <si>
    <t>The equipment is up to 30% available to external users.  Prior reservation or an appointment with trustee should be made. Information about namber and nature of samples is needed. Price is determined by the currently valid price list or BF or in agreement with the trustee.</t>
  </si>
  <si>
    <t>Analize različnih substratov, gojišč in aktivnih molekul, spremljanje sinteze bioaktivnih molekul in
farmacevtskih učinkovin tekom proizvodnega procesa</t>
  </si>
  <si>
    <t xml:space="preserve">Bioreactor system offers high quality process development support
 including batch and continuous bioprocess development of active substances  and antibiotics in general. </t>
  </si>
  <si>
    <t>15-35€, odvisno od priprave in št. Vzorcev, dela lahko samo operater</t>
  </si>
  <si>
    <t>http://www.bf.uni-lj.si/index.php?eID=tx_nawsecuredl&amp;u=0&amp;g=0&amp;t=1551861954&amp;hash=a45c6ea4a061792614b85adf588408080e91a467&amp;file=fileadmin/datoteke/znanstveno_in_mednarodno/raziskovalno/Raziskovalna_oprema/HPLC_Thermo_UltiMate__sistem_tekocinske_kromatografije_pri_visokih_tlakih.pdf</t>
  </si>
  <si>
    <t xml:space="preserve">J4-8226       </t>
  </si>
  <si>
    <t>Petković</t>
  </si>
  <si>
    <t>Topcapi</t>
  </si>
  <si>
    <t xml:space="preserve">MR Slemc  </t>
  </si>
  <si>
    <t xml:space="preserve">Era net </t>
  </si>
  <si>
    <t xml:space="preserve">Ines Mandić-Mulec </t>
  </si>
  <si>
    <t>Klimatska komora</t>
  </si>
  <si>
    <t>Chlimate chamber</t>
  </si>
  <si>
    <t xml:space="preserve">Oprema je na voljo zunanjim uporabnikom le v souporabi in po predhodnem dogovoru. </t>
  </si>
  <si>
    <t>Rast mikroorganizmov in rastlin z uravnavanjem temperature, vlage in svetlobe.</t>
  </si>
  <si>
    <t>Growth of the microorganisms and plants with controlled temperature, moisture and light</t>
  </si>
  <si>
    <t>5,2</t>
  </si>
  <si>
    <t>26,2</t>
  </si>
  <si>
    <t>Mandić Mulec Ines, Polonca Štefanič, Katarina Belcijan</t>
  </si>
  <si>
    <t xml:space="preserve">J4-8228 </t>
  </si>
  <si>
    <t>Polonca Štefanič, Katarina Belcijan</t>
  </si>
  <si>
    <t>J4-9302</t>
  </si>
  <si>
    <t>Mandić-Mulec Ines, Polonca Štefanič, Katarina Belcijan</t>
  </si>
  <si>
    <t xml:space="preserve">Pedagoško delo </t>
  </si>
  <si>
    <t>Polonca Štefanič, Mandić-Mulec Ines</t>
  </si>
  <si>
    <t>Maja Jurc</t>
  </si>
  <si>
    <t>02491</t>
  </si>
  <si>
    <t>Oprema za fitopatološki laboratorij (sestavni del Laboratorija za zdravje gozda BF-G)</t>
  </si>
  <si>
    <t>Equipment for phytopathological laboratory (an integral part of the Laboratory for Forest Health BF-G)</t>
  </si>
  <si>
    <t>Oprema je namenjena raziskovalnemu delu programske skupine P4-0059 in izobraževanju dodiplomskih in podiplomskih študentov.</t>
  </si>
  <si>
    <t>Equipment serves for basic research  of the program group P4-0059 and and for demonstrations for undergraduate and postgraduate students.</t>
  </si>
  <si>
    <t>Osnovna oprema za razvoj fitopatološkega laboratorija, ki bo omogočala izolacijo gliv in drugih patogenih organizmov v čiste kulture ter gojenje teh organizmov v kontroliranih pogojih.</t>
  </si>
  <si>
    <t>The basic equipment for the development of a phytopathological laboratory that will enable the isolation of fungi and other pathogenic organisms into pure cultures and the cultivation of these organisms in controlled conditions.</t>
  </si>
  <si>
    <t>Digitalni mikroskop za analizo površin lesa in lignoceluloznih kompozitov</t>
  </si>
  <si>
    <t>Digital microscope for surface analysis of wood and lignocelulosic materials</t>
  </si>
  <si>
    <t>Prostostoječi digitalni, laserski konfokalni
mikroskop za analizo površin
2. Povečave med 10 × in 5000 ×
3. Omogoča delo s suhimi ali mokrimi vzorci pri
okoljskih pogojih
4. Analiza površin
5. Zajem slike preko laserja in digitalno
6. Delovna mizica z možnostjo pomika v štirih oseh
(x, y, z, r)</t>
  </si>
  <si>
    <t>Stand alone digital, laser confocal microscope for
analysis of wood, wood based composites …
2. Due to the specification related to analysis of
wood, it enables analysis in wet and dry conditions,
observation of composites, nanoparticles in wood
3. Magnification range 10 × - 5000 ×
4. Surface analysis
5. Image acquisition with laser and digitally – true
colours
6. Combined imaging with various detectors
7. Working table with movement in four axes (x, y, z,
r), motorized movement in axes x, y, z.</t>
  </si>
  <si>
    <t>http://www.bf.uni-lj.si/index.php?eID=tx_nawsecuredl&amp;u=0&amp;g=0&amp;t=1551823187&amp;hash=c835926fa6bd157afc0f5db86a663f849d06d68e&amp;file=fileadmin/datoteke/znanstveno_in_mednarodno/raziskovalno/Raziskovalna_oprema/Digitalni_mikroskop_za_analizo_povrsin_lesa_in_lignoceluloznih_kompozitov_SLO.pdf</t>
  </si>
  <si>
    <t xml:space="preserve">Miha Humar, Davor Kržišnik, Boštjan Lesar, Sergej Medved, Milan Šernek, Andreja Žagar, </t>
  </si>
  <si>
    <t>Woolf / Projekt pametne specializacije</t>
  </si>
  <si>
    <t>Samo Grbec, Angela Balzano, Miha Humar, Davor Kržišnih, Boštjan Lesar</t>
  </si>
  <si>
    <t xml:space="preserve">Applause </t>
  </si>
  <si>
    <t>Miha Humar, Davor Kržišnik</t>
  </si>
  <si>
    <t>Plazma solution (MCA)</t>
  </si>
  <si>
    <t>Sebastian Dahle</t>
  </si>
  <si>
    <t xml:space="preserve">Individualno raziskovalno dleo </t>
  </si>
  <si>
    <t>Kromatografski sistem FPLC NGC Quest</t>
  </si>
  <si>
    <t>FPLC chromatography system NGC Quest</t>
  </si>
  <si>
    <t xml:space="preserve">Sistem FPLC omogoča avtomatizirano ločevanje proteinov glede na njihovo velikost, naboj, hidrofobnost ali afiniteto do nosilca, na principu različnih izvedb tekočinske kromatografije. Uporablja se za pripravo čistih proteinskih vzorcev ter analize velikosti in agregacije proteinov.  </t>
  </si>
  <si>
    <t>FPLC system enables various types of liquid chromatographic techniques for automated separation of proteins based on protein size, charge, hydrophobicity or matrix affinity. The system is used for preparation of pure protein samples and analysis of protein size and aggregation.</t>
  </si>
  <si>
    <t>http://www.bf.uni-lj.si/index.php?eID=tx_nawsecuredl&amp;u=0&amp;g=0&amp;t=1552040840&amp;hash=b29dca45b108dea47dfc049b74800ab462ccd739&amp;file=fileadmin/datoteke/znanstveno_in_mednarodno/raziskovalno/Raziskovalna_oprema/Kromatografski_sistem_FPLC_NGC_QuestTM_SLO.pdf</t>
  </si>
  <si>
    <t>Miha Bahun, Marko Šnajder</t>
  </si>
  <si>
    <t>J4-8226</t>
  </si>
  <si>
    <t>Marko Šnajder</t>
  </si>
  <si>
    <t>Masni spektrometer z ionsko pastjo in HPLC sistemom</t>
  </si>
  <si>
    <t>oprema je prvenstveno namenjena  raziskavam v programski skupini Hortikultura P4-0013</t>
  </si>
  <si>
    <t>the equpment is mainly for research purpose of program group Horticulture P4-0013</t>
  </si>
  <si>
    <t>kvalitativna analiza nizkomolekularnih organski snovi rastlinskega izvora</t>
  </si>
  <si>
    <t>qualitative identification of low-molecular organic compounds in plant materials</t>
  </si>
  <si>
    <t>P4-0014</t>
  </si>
  <si>
    <t>Paket 14 (2009), paket 17 (nadgradnja v letu 2018)</t>
  </si>
  <si>
    <t>Center odličnosti CIPKeBiP</t>
  </si>
  <si>
    <t>2990-001</t>
  </si>
  <si>
    <t>Dušan Turk</t>
  </si>
  <si>
    <t>US for heart ALOKA ProSound ALPHA 7 Premier</t>
  </si>
  <si>
    <t>Prof.Dr. Dušan Turk, Institut Jožef Stefan, Jamova cesta 39, 1000 Ljubljana.</t>
  </si>
  <si>
    <t>Prof.Dr. Dušan Turk,  Jožef Stefan Institute, Jamova cesta 39, 1000 LJubljana</t>
  </si>
  <si>
    <t>Instrument  is diagnostic ultrasound system used for hearth visualization/imiging and the assesmet of cardiac function. System includes standard ultrasound configuration with several different probes for heart examination and additional software equipment for data retrieval and analysis.</t>
  </si>
  <si>
    <t>CO-RO 42/2011</t>
  </si>
  <si>
    <t>www.cipkebip.org</t>
  </si>
  <si>
    <t>Marjan Slak Rupnik</t>
  </si>
  <si>
    <t>Leica sistem za nelinearno nanoskopijo v tandemski izvedbi</t>
  </si>
  <si>
    <t xml:space="preserve">Leica System for non-linear nanoscopy in tandem configuration </t>
  </si>
  <si>
    <t>Prof.Dr. Marjan Slak Rupnik, Univerza v Mariboru, Medicinska fakulteta, Ljubljanska 5, 2000 Maribor</t>
  </si>
  <si>
    <t>Prof.Dr. Marjan Slak Rupnik, University of Mariboru, Medical faculty, Ljubljanska 5, 2000 Maribor</t>
  </si>
  <si>
    <t>Pokončni nelinerani mikroskop se uporablja za spremljanje in kvantifikacijo fizioloških procesov v intaktnih tkivih in organih. Osnova tega mikroskopa omogoča montiranje bioloških vzorcev večjih dimenzij, hkrati pa za vzbujanje fluorescence uporablja infrardeči laser, ki prodira globoko v tkivo. Upravljanje s laserskim žarkom, ki je podlaga vzbujanju fluorescence je lahko relativno počasno za zajemanje visokoločljive morfološke slike oziroma spremljanje počasnih fizioloških sprememb. Po drugi strani pa lahko laser premikamo po vzorcu tudi z veliko hitrostjo, kar omogoča snemanje fizioloških procesov z milisekundno časovno ločljivostjo. Na detektorski strani je v skenirni glavi nameščem klasičen sistem visokoobčutljivih fotodiod z možnostjo  spektralne ločljivosti. Za doseganje izjemnega napredka v detekciji najšibkejših signalov fluorescence in bioluminiscence pa je neposredno na mikroskop  nameščen še sistem ne-deskeniranih visokoobčutljivih fotodiod.</t>
  </si>
  <si>
    <t>An upright nonlinear microscope is used to monitor and quantification of physiological processes in intact tissues and organs. The basis of this microscope enables mounting of biological samples of bigger dimensions and at the same time utilizes deep-penetrating infrared laser light to excite fluorescence. Handling of the laser beam used for fluorescence excitation can be relatively slow to improve the high spatially resolved morphological images or monitoring of relatively slow physiological processes. On the other hand we can move the laser beam over the sample using a high speed mode, which enables monitoring of the physiological processes with millisecond time resolution. The detector side consists of a classical system of high gain photodiodes with a possibility of spectral resolution. The major advance in detection of the faintest signals of fluorescence or bioluminescence comes from the direct mounting the system of non-descanned high resolution photodiodes.</t>
  </si>
  <si>
    <t>CO-RO 49/2011 (skupaj z CO-RO 50/2011)</t>
  </si>
  <si>
    <t>P3-0396</t>
  </si>
  <si>
    <t>UMb-Medicinska fakulteta; Marjan Slak Rupnik</t>
  </si>
  <si>
    <t>CIPKeBiP</t>
  </si>
  <si>
    <t>Akustooptični delilec žarka (AOBS) s spektralnimi detektorji</t>
  </si>
  <si>
    <t>Leica Acoustooptical beamsplitter (AOBS) with spectral detectors</t>
  </si>
  <si>
    <t>Sistem za upravljanje z nelinearnim virom svetlobe  se uporablja za poseganje v fiziološke procese v intaktnih tkivih in organih. Osnova tega sistema omogoča prostorsko omejeno vplivanje na fiziološke procese znotraj posamezne celice tudi globlje v intaktnem tkivu. Upravljanje s laserskim žarkom, ki je podlaga procesom fotolize ali deplecije stimulirane emisije je lahko relativno počasno za dolgoročno spreminjanje razmer v celici ali pa izredno kratkotrajno za sprožanje izredno kratkoživih pojavov, pod milisekundno časovno ločljivostjo. Osnova spreminjanja laserskega žarka je elektrooptični modulator, ki natančno določa trajanje in moč laserske svetlobe v žarišču.</t>
  </si>
  <si>
    <t>Acoustooptical beamsplitter (AOBS) with spectral detectors is used to interfere with physiological processes in intact tissues and organs. The basis of this microscope enables spatially limited interference within single cells in biological samples of bigger dimensions. Handling of the laser beam used for photolysis or depletion of stimulated emission can be relatively slow to enable long-term spatially resolved manipulation of the cellular processes or in high speed mode, which enables triggering of transient sub-millisecond events. The basis of laser light manipulation is electrooptical modulator that can precisely set the duration and power of the laser light in the focal point.</t>
  </si>
  <si>
    <t>CO-RO 50/2011 (skupaj z  CO-RO 49/2011)</t>
  </si>
  <si>
    <t>Ti:safirski laser</t>
  </si>
  <si>
    <t>Ti:Saphire laser</t>
  </si>
  <si>
    <t>Prof.Dr. Robert Zorec, Univerza v Ljubljani, Medicinska fakulteta, Institut za patološko fiziologijo, Zaloška 4, 1000 Ljubljana</t>
  </si>
  <si>
    <t>Prof.Dr. Robert Zorec, University of Ljubljana, Medical Faculty, Institute of Pathological Physiology, Zaloška cesta 4, 1000 Ljubljana</t>
  </si>
  <si>
    <t>Research equipment Nano-optical microscopy with technology STED  allows the observation of live objects at resolution of 20 to 60 nm. The key parts of the system consist of the upright and inverted microscopes with stable body to prevent long term focus drifts. These are to be mounted on an antivibrational table with a Faraday cage to enable use o electrical equipment in optical measurements. Laser scanning module with electronics, pulse lasers with long (tunable) wavelength, lasers and diodes for excitation of probes, software equipment for data acquisition and data analysis (permitting own software implementation).In addition to the key instrumentation one needs to acquire bench top centrifuge, CO2 incubator with a chamber to be mounted onto the stage of the microscope, freezer/refrigerator and a routine inverted microscope.</t>
  </si>
  <si>
    <t>CO-RO 23/2010 (Skupaj z CO-RO 39/2011, CO-RO 40/2011, CO-RO 46/2011, CO-RO 54/2011)</t>
  </si>
  <si>
    <t>UL-Medicinska fakulteta; Robert Zorec</t>
  </si>
  <si>
    <t>J3-7605</t>
  </si>
  <si>
    <t>Mikroskop z lasersko diodo 405 nm CW</t>
  </si>
  <si>
    <t>Microscope with laser diode 405 nm CW</t>
  </si>
  <si>
    <t>Slikanje živih in fiksiranih celic</t>
  </si>
  <si>
    <t>Imaging live and fixed cells</t>
  </si>
  <si>
    <t>CO-RO 46/2011 (Skupaj z CO-RO 23/2010, CO-RO 39/2011, CO-RO 40/2011, CO-RO 54/2011)</t>
  </si>
  <si>
    <t>Komponente za manipulacijo fluorescenčnega signala</t>
  </si>
  <si>
    <t>Components for fluorescence signal manipulation</t>
  </si>
  <si>
    <t>CO-RO 40/2011 (Skupaj z CO-RO 23/2010, CO-RO 39/2011, CO-RO 46/2011, CO-RO 54/2011)</t>
  </si>
  <si>
    <t>Supercontinuum triple laser za mikroskop</t>
  </si>
  <si>
    <t>The Supercontinuum Triple Laser for the microscope</t>
  </si>
  <si>
    <t>Vir osvetljevanja za slikanje živih in fiksiranih celic</t>
  </si>
  <si>
    <t>Light soruce for imaging live and fixed cells</t>
  </si>
  <si>
    <t>CO-RO 39/2011 (Skupaj z CO-RO 23/2010, CO-RO 40/2011, CO-RO 46/2011, CO-RO 54/2011)</t>
  </si>
  <si>
    <t>Kombinirana super resolucijska svetlobna mikroskopija</t>
  </si>
  <si>
    <t>Superresolution Combined Light Microscopy</t>
  </si>
  <si>
    <t xml:space="preserve">Slikanje živih in fiksiranih celic s super-ločljivostno mikroskopijo. </t>
  </si>
  <si>
    <t>Imaging live and fixed cells with super-resolution microscpy</t>
  </si>
  <si>
    <t>CO-RO 54/2011  (Skupaj z CO-RO 23/2010, CO-RO 39/2011, CO-RO 40/2011, CO-RO 46/2011)</t>
  </si>
  <si>
    <t>Maja Rupnik</t>
  </si>
  <si>
    <t>Pretočni citometer-analizator FACSCanto II 2LSR 5/3 COMPLETE</t>
  </si>
  <si>
    <t>BD  FACSCanto II 2LSR 5/3 COMPLETE Flow Cytometry</t>
  </si>
  <si>
    <t>Prof.Dr. Maja Rupnik,National laboratory for health, environment and food, Prvomajska ulica 1, 2000 Maribor</t>
  </si>
  <si>
    <t>Flow cytometry with a routine inverted microscope is used to measure and analyse physical and chemical characteristics of individual cells as they travel in suspension one by one through sensor. As the cells pass through the laser (488nm, 633nm), the fluorochromes attached to the cells absorb light and then emit a specific color of light depending on the type of fluorochrome.</t>
  </si>
  <si>
    <t>CO-RO 45/2011</t>
  </si>
  <si>
    <t>P3-0387</t>
  </si>
  <si>
    <t>NLZOH; Maja Rupnik</t>
  </si>
  <si>
    <t>Aparat za reakcijo PCR v realnem času z opcijo reakcije HRM</t>
  </si>
  <si>
    <t>Aparat ROTOR-GENE Q, 5-PLEX HRMReal-time PCR device with HRM (High Resolution Melt) option</t>
  </si>
  <si>
    <t>Prof.Dr. Maja Rupnik, Nacionalni laboratorij za zdravje, okolje in hrano, Prvomajska ulica 1, 2000 Maribor</t>
  </si>
  <si>
    <t>Reakcija PCR v realnem času se uporablja za zaznavanje genov ali genskih odsekov v genomu ter v kvantitativni izvedbi za spremljanje izražanja genov. Z analizo talitvene krivulje pomnoženih odsekov se lahko določajo mutacije v pomnoženih odsekih, genotipizacija ter analiza metilacije. Talitvena krivulja z visoko ločljivostjo je izboljšava te metode, ki omogoča natančnejšo analizo variabilnosti in lahko zazna eno samo spremenjeno bazo.</t>
  </si>
  <si>
    <t>Real time PCR is used for detection of genes or gene regions within the genome and in the quantitative form also for analysis of gene expression. Melting curve analysis of amplified fragments is used for detection of mutations in amplified products, for genotyping or for analysis of metilation. High resolution melting is further upgrade that enables much more exact analysis and also detection of single mutations.</t>
  </si>
  <si>
    <t>CO-RO 9/2010</t>
  </si>
  <si>
    <t>Hlajena centrifuga za volumne do 500 ml</t>
  </si>
  <si>
    <t>Cooling centrifuge for volumes to 500 ml</t>
  </si>
  <si>
    <t>Manjša laboratorijska oprema-hladilna centrifuga za volumne do 500 ml</t>
  </si>
  <si>
    <t>Small laboratory equipment-Cooling centrifuge for volumes to 500 ml</t>
  </si>
  <si>
    <t>CO-RO 15/2011</t>
  </si>
  <si>
    <t>Enej Kuščer</t>
  </si>
  <si>
    <t>Laboratorijski bioreaktor</t>
  </si>
  <si>
    <t>Sartorius Stedim Systems GmbH Fermenter BIOSTAT Cplus 20L</t>
  </si>
  <si>
    <t>Dr. Enej Kuščer, Acies Bio d.o.o., Tehnološki park 21, 1000 Ljubljana.</t>
  </si>
  <si>
    <t>Sistem za gojenje mikroorganizmov (MO) in celičnih kultur (CC) vključuje serijo stresalnikov, inkubatorjev in bioreaktorjev, ki bodo omogočali sočasno gojenje večjega števila MO in CC kultur v različnih volumnih (od volumna nekaj mililitrov do 100 litrov), zagotavljali natančno regulacijo in optimizacijo pogojev za pridobivanje bio mase in izražanje proteinov (uravnavanje temperature, pH, prezračevanje, dodajanje hranil in hitrost mešanja), zagotavljali pogoje za sterilno delo in preprečevali izpust genetsko spremenjenih organizmov v okolje.</t>
  </si>
  <si>
    <t>Production of proteins and synthetic bio-active molecules - System for cultivation of microorganisms and cell cultures, includes a series of shakers, incubators and bioreactors that will allow parallel cultivation of a larger number of MO and CC cultures on a different volume scale (from a few milliliters to 100 liters), allowing precise regulation and optimization of growth and expression conditions (temperature, pH, aeration, feeding and mixing speed) and providing the conditions for sterile work, and preventing the release of genetically modified organisms into the environment.</t>
  </si>
  <si>
    <t>Acies Bio d.o.o.; Ines Mandić Mulec</t>
  </si>
  <si>
    <t>interni projekti</t>
  </si>
  <si>
    <t>Acies Bio d.o.o.</t>
  </si>
  <si>
    <t>Pilotski biorektor I</t>
  </si>
  <si>
    <t>Sartorius Stedim Systems GmbH Fermenter BIOSTAT D-DCU II 100L</t>
  </si>
  <si>
    <t>Pilotski bioreaktor II</t>
  </si>
  <si>
    <t>Sartorius Stedim Systems GmbH Fermenter BIOSTAT Dplus 150L for microbial fermentation and cell culture</t>
  </si>
  <si>
    <t>Stresalni inkubator (multitron)</t>
  </si>
  <si>
    <t>INFORS Multitron II (two-deck)</t>
  </si>
  <si>
    <t>Centrifugalni evaporator</t>
  </si>
  <si>
    <t>Centrifugal evaporator</t>
  </si>
  <si>
    <t>Preparativni HPLC sistem</t>
  </si>
  <si>
    <t>Preparative HPLC system</t>
  </si>
  <si>
    <t>Branko Jenko</t>
  </si>
  <si>
    <t>Analitski HPLC</t>
  </si>
  <si>
    <t>Analytical HPLC</t>
  </si>
  <si>
    <t>Branko Jenko, Jenko d.o.o., Vrbljene 58, 1298 Ig</t>
  </si>
  <si>
    <t>interni projekti Jenko d.o.o.</t>
  </si>
  <si>
    <t>Jenko d.o.o.</t>
  </si>
  <si>
    <t>Sklop kemijskih reaktorjevod 100ml do 500 ml</t>
  </si>
  <si>
    <t>Laboratory chemical reactors from 100 to 500 ml</t>
  </si>
  <si>
    <t>Uporabljal se bo za sinteze malih molekul. Omogočil bo širok nabor reakcij v smislu rkc volumnov ( od 100 do 500 ml), temperatur ( -90 oC do + 200 oC) in tlakov ( od vakuuma do 150 B).</t>
  </si>
  <si>
    <t>It is used for the synthesis of small molecules. It allowed a wide range of reactions within the meaning of RCC volumes (100 to 500 ml), temperatures (-90 ° C to + 200 ° C) and pressure (from vacuum to 150 B).</t>
  </si>
  <si>
    <t>CO-RO 35/2011</t>
  </si>
  <si>
    <t>LC-MS sistem za identifikacijo in kvantifikacijo malih molekul</t>
  </si>
  <si>
    <t>LC-MS system for identification and quantification of small molecules (Thermo Scientific  TSQ Quatum Access MAX/Accela 1250 )</t>
  </si>
  <si>
    <t xml:space="preserve">LC-MS sistem se uporablja za identifikacijo, strukturno potrditev in količinsko določitev majhnih molekul. Sistem je sestavljen iz HPLC sistema, ki je opremljen s črpalko, avtomatski vzorčevalnikom in UV / VIS detektorjem. </t>
  </si>
  <si>
    <t xml:space="preserve">LC-MS system is used for identification, structural confirmation and quantitative determination of small compounds. The system is composed of a HPLC system, equipped with a pump, autosampler and UV/VIS detector. </t>
  </si>
  <si>
    <t>CO-RO 44/2011</t>
  </si>
  <si>
    <t>interni projekti  Acies Bio d.o.o.</t>
  </si>
  <si>
    <t>Visokozmogljivi tekočinski kromatograf</t>
  </si>
  <si>
    <t>High performance HPLC (Agilent Technologies  Agilent 1260)/</t>
  </si>
  <si>
    <t>Prof.Dr. Nataša Poklar Ulrih, Univerza v Ljubljani, Biotehniška fakulteta, Jamnikarjeva 101, 1000 Ljubljana.</t>
  </si>
  <si>
    <t>Prof.Dr. Nataša Poklar Ulrih, University of Ljubljana, Biotechnical faculty, Jamnikarjeva 101, 1000 Ljubljana.</t>
  </si>
  <si>
    <t>Visokozmogljivi tekočinski kromatograf za analizo majhnih molekul.</t>
  </si>
  <si>
    <t>High performance HPLC for analysis of small molecules.</t>
  </si>
  <si>
    <t>CO-RO 33/2011</t>
  </si>
  <si>
    <t>UL-BF; Nataša Poklar Ulrih</t>
  </si>
  <si>
    <t>CIPKEBIP</t>
  </si>
  <si>
    <t xml:space="preserve">Aparatura za visokotlačno kromatografijo, računalnik Dell Optex 755 USFF, TP Link TL-SG1008D 10/100/1000 8-port, D-link USB </t>
  </si>
  <si>
    <t xml:space="preserve">High-pressure HPLC system  with computer Dell Optex 755 USFF, TP Link TL-SG1008D 10/100/1000 8-port, D-link USB </t>
  </si>
  <si>
    <t>HPLC sistem za visokotlačno tekočinsko kromatografijo se uporablja za analitiko posebnih organskih spojin: težko hlapnih in termolabilnih spojin.</t>
  </si>
  <si>
    <t>HPLC system for high-pressure liquid chromatography is used for analytics of special organic compounds:  difficult-volatile and thermolabile compounds.</t>
  </si>
  <si>
    <t>CO-RO 32/2011 (skupaj z računalnikom CO-RO 37/2011)</t>
  </si>
  <si>
    <t>Paralelni reakcijski sistem s kontinuirnim sistemom spremljanja reakcij v realnem času z metodo FTIR</t>
  </si>
  <si>
    <t>Easy max Mettler and React IR45FTIR InSitu</t>
  </si>
  <si>
    <t>Sistem se uporablja za avtomatizirane vzporedne kemijske sinteze v manjšem obsegu. To vključuje instrument za spremljanje reakcij in analizo. Sistem omogoča natančne določitev pogojev za sintezo (temperatura, pH, tlak).</t>
  </si>
  <si>
    <t>System is used for automated parallel chemical synthesis on a smaller scale. It includes an instrument for monitoring of the reaction progress and analysis. System allows precise regulation conditions for synthesis (temperature, Ph, pressure).</t>
  </si>
  <si>
    <t>CO-RO 36/2011</t>
  </si>
  <si>
    <t>Boris Turk</t>
  </si>
  <si>
    <t>Dvokanalni spektrometer Dvokanalni flurimeter Quanta Master 40</t>
  </si>
  <si>
    <t>Modular double channel fluorimeter with Xe light source and detection range up to 900 nm</t>
  </si>
  <si>
    <t>Prof.Dr.Boris Turk, Institut Jožef Stefan, Odsek za biokemijo, molekularno in strukturno biologijo, Jamova cesta 39, Ljubljana</t>
  </si>
  <si>
    <t>Prof.Dr. Boris Turk, Jožef Stefan Institute, Jamova cesta 39, 1000 LJubljana</t>
  </si>
  <si>
    <t>Modularni, dvokanalni fluorimeter s Xe lučjo in z nastavljivimi režami monokromatorjev lahko pri merjenju simultano spremlja dve emisijski območji (dvokanalna opcija, T-konfiguracija). Instrument omogoča visokoobčutljivo detekcijo v območju od 200 nm do 900 nm na obeh kanalih.</t>
  </si>
  <si>
    <t>The modular, double channel fluorimeter with Xe light source and adjustable monocromator slits could during measurements simultaneously  monitor/scann two emission ranges (second channel option, T-configuration). Also it could enable high sensitivity detection in the range between 200 and 900 nm on both emission channels.</t>
  </si>
  <si>
    <t>CO-RO 79/2013</t>
  </si>
  <si>
    <t>IJS; Boris Turk</t>
  </si>
  <si>
    <t>Čitalec mikrotiterskih plošč Tecan</t>
  </si>
  <si>
    <t xml:space="preserve">Tecan Multi-functional spectrophotometer for microtiter plates </t>
  </si>
  <si>
    <t>Čitalec mikrotiterskih ploščic se uporablja na več stopnjah naših raziskav: za osnovno kvalitativno in kvantitativno spektralno analizo makromolekul, za analizo sprememb v različnih celičnih procesih v živih celicah in analizo specifičnih interakcij med makromolekulami.</t>
  </si>
  <si>
    <t xml:space="preserve">The microplate monochromator reader is used at multiple levels of our research: for basic qualitative and quantitative spectral analysis of macromolecules, analysis of the changes in various cellular processes in living cells and analysis of specific interactions between macromolecules. </t>
  </si>
  <si>
    <t>CO-RO 56/2012</t>
  </si>
  <si>
    <t>Nadgradnja mikroskopa Olympus</t>
  </si>
  <si>
    <t xml:space="preserve">Inverted fluorescence microscope Olympus IX81 with the incubation chamber (from Solent Scientific) attached to the platform of the Olympus microscope </t>
  </si>
  <si>
    <t>To preserve the characteristics of cells observed under the microscope these cells must be kept under optimal and controlled conditions, i.e. temperature, CO2 level (5%) and humidity must be controlled and maintained. Therefore, special incubation chamber together with control units must be mounted on the platform of the microscope, adjusted to the microscope type. Incubation chamber must enable optimal growing milieu for the cells, on the other hand it must allow the operator to access the sample as well as to perform all the necessary manipulation with the microscope. Temperature control is achieved with warm, filtered air, circulating from the separated heater unit into the acrylic enclosure where it is continuously circulated.</t>
  </si>
  <si>
    <t>CO-RO 16/2010</t>
  </si>
  <si>
    <t>Masni spektrometer Bruker ULTRAFLEXTREME tm maldi tof</t>
  </si>
  <si>
    <t>Bruker Mass spectrometer ULTRAFLEXTREME tm maldi tof</t>
  </si>
  <si>
    <t>Prof.Dr. Boris Turk, Institut Jožef Stefan, Jamova cesta 39, 1000 Ljubljana.</t>
  </si>
  <si>
    <t>Visoko resolucijska masna spektrometrija se uporablja za identifikacijo proteinov in njihovih posttranslacijskih modifikacij. To omogoča določitev molekulske mase proteinov in proteinskih kompleksov.</t>
  </si>
  <si>
    <t xml:space="preserve">High resolution mass spectrometer is used for the identification of proteins and their posttranslational modifications. It  enables molecular mass determination of intact proteins and protein complexes. </t>
  </si>
  <si>
    <t>CO-RO 25/2010</t>
  </si>
  <si>
    <t>Nano-HPLC instrument(EASY-nLC II LC-446)</t>
  </si>
  <si>
    <t xml:space="preserve">Thermo Scientific Nano-HPLC instrument(EASY-nLC II LC-446) </t>
  </si>
  <si>
    <t>Nanoflow HPLC enota se uporablja za nizko pretočno kromatografsko analizo (10-1000 nL / min). To je neposredno povezan z virom ESI masnega spektrometra tipa Thermo Scientific Orbitrap Velos. Nanoflow HPLC enota je opremljena z vakumskim razplinjevalnikom in temperaturno reguliranim avtovzorčevalnikom (1-10 obseg jul injiciranje).</t>
  </si>
  <si>
    <t>Nanoflow HPLC unit is used for low flow chromatographic analysis (10-1000 nL/min). It is connected directly to the ESI source of mass spectrometer Thermo Scientific Orbitrap Velos. Nanoflow HLPC unit is equiped with vacum degasser and temperature regulated autosampler (1-10 uL injection volumes).</t>
  </si>
  <si>
    <t>CO-RO 18/2010</t>
  </si>
  <si>
    <t>Spektrometer za cirkularni dihroizem (CD) in hitro mešanje »stopped-flow</t>
  </si>
  <si>
    <t xml:space="preserve">Circular Dichroism (CD) Spectropolarimeter with stopped-flow attachments </t>
  </si>
  <si>
    <t xml:space="preserve">Circular Dichroism Spectropolarimeter with fluorescence, absorbance detectors and the attachments for double mixing stopped flow kinetics. Bonus: linear dichroism, anisotropy, IR measurements. </t>
  </si>
  <si>
    <t>CO-RO 83/2013</t>
  </si>
  <si>
    <t>Igor Križaj</t>
  </si>
  <si>
    <t>Nadgradnja N-terminalnega aminokislinskega sekvenatorja</t>
  </si>
  <si>
    <t>Upgrade of N-terminal aminoacid sequencer/</t>
  </si>
  <si>
    <t>Prof.Dr. Igor Križaj, Institut Jožef Stefan, Jamova cesta 39, 1000 Ljubljana.</t>
  </si>
  <si>
    <t>Prof.Dr. Igor križaj, Jožef Stefan  Institute, Jamova cesta 39, 1000 LJubljana</t>
  </si>
  <si>
    <t>Prenova instrumenta za določanje zaporedja proteinov.</t>
  </si>
  <si>
    <t>Upgrading of instrument for determination of sequence of proteins</t>
  </si>
  <si>
    <t>CO-RO 17/2010</t>
  </si>
  <si>
    <t>IJS; Igor Križaj</t>
  </si>
  <si>
    <t>Pretočni citometer</t>
  </si>
  <si>
    <t>Flow cytometry</t>
  </si>
  <si>
    <t>Prof.Dr. Igor križaj, Jožef Stefan Institute, Jamova cesta 39, 1000 LJubljana</t>
  </si>
  <si>
    <t>Pretočni citometer – analizator se bo uporabljal za natančno določanje in ločevanje celic v populaciji, ki imajo določene morfološke ali biokemijske lastnosti.</t>
  </si>
  <si>
    <t>Flow cytometer - the analyzer is used for the precise determination and separation of cells in a population who have certain morphological and biochemical characteristics.</t>
  </si>
  <si>
    <t>CO-RO 34/2011</t>
  </si>
  <si>
    <t>Ana Plemenitaš</t>
  </si>
  <si>
    <t>Motoriziran pokončni raziskovalni mikroskop Axio Imager M2</t>
  </si>
  <si>
    <t>Motorized upright research microscope Axio Imager M2</t>
  </si>
  <si>
    <t>Mikroskop se uporablja za študij lokalizacije proteinskih komponent HOG signalne poti pri različnih organizmih, pri spremljanju morfoloških sprememb celic v odvisnosti od dejavnikov v okolju ter študiju interakcij med proteini.</t>
  </si>
  <si>
    <t>The microscope is used for the study of the localization of protein components of HOG signaling pathwayin different organisms,and the monitoring of morphological changes of cells as a function of the factors in the environment as well as for the study of interactions between proteins.</t>
  </si>
  <si>
    <t>CO-RO 70/2013</t>
  </si>
  <si>
    <t>P1-170</t>
  </si>
  <si>
    <t>UL-MF;Vita Dolžan;  Metka Lenassi</t>
  </si>
  <si>
    <t>Čitalec mikrotiterskih ploščic</t>
  </si>
  <si>
    <t>Multi-functional spectrophotometer for microtiter plates</t>
  </si>
  <si>
    <t>Multifunkcionalen čitalec mikrotiterskih ploščic ima zelo raznolike funkcije (detektorje za UV-VIS, fluorescenco, kemiluminiscenco), uporabljamo pa ga za merjenje koncentracij in encimskih aktivnosti proteinov vpletenih v halotoleranco (npr. Hog1 kinaza, Hal2 fosfataza); optične gostote rastočih celic in koncentracij in kvalitete nukleinski kislin.</t>
  </si>
  <si>
    <t>The multi-functional microplate reader has very diverse functions (UV-VIS, fluorescence, chemiluminescence detectors) and is used for measuring concentrations and enzymatic activities of proteins involved in halotolerance (like Hog1 kinase, Hal2 phosphatase); optical density of growing cells and concentration and quality of nucleic acids.</t>
  </si>
  <si>
    <t>CO-RO 14/2010</t>
  </si>
  <si>
    <t>Nina Gunde-Cimerman</t>
  </si>
  <si>
    <t>Aparat za elektroforezo v pulzirajočem električnem polju (BIO-RAD CHEF-DIII CHILLER SYS)</t>
  </si>
  <si>
    <t>Pulsed field electrophoresis system instrument (BIO-RAD CHEF-DIII CHILLER SYS)</t>
  </si>
  <si>
    <t>Prof.Dr. Nina Gunde Cimerman, Univerza v Ljubljani, Biotehniška fakulteta, Oddelek za biologijo, Večna pot 111, 1000 Ljubljana</t>
  </si>
  <si>
    <t>Prof.Dr. Nina Gunde-Cimerman, University of Ljubljana, Biotechnical faculty, Department for Biology, Večna pot 111, 1000 Ljubljana</t>
  </si>
  <si>
    <t>Aparat za elektroforezo v pulzirajočem električnem polju omogoča visoko resolucijsko separacijo DNA fragmentov med 100 bp - do 10Mb, s spreminjajočim električnim poljem med elektrodama.</t>
  </si>
  <si>
    <t>Pulsed field electrophoresis system (PFGE) enables high resolution separation of DNA fragments between 100 bp – over 10 Mb, by alternating electrical field between electrode pairs with precise position.</t>
  </si>
  <si>
    <t>CO-RO 72/2013</t>
  </si>
  <si>
    <t>UL-BF; Vita Dolžan;  Nina Gunde-Cimerman</t>
  </si>
  <si>
    <t>Komplet rotacijskih stresalnikov</t>
  </si>
  <si>
    <t>Set rotary shakers</t>
  </si>
  <si>
    <t>Komplet treh rotacijskih stresalnikov</t>
  </si>
  <si>
    <t xml:space="preserve">Set of three rotary shakers </t>
  </si>
  <si>
    <t>CO-RO 61/2012</t>
  </si>
  <si>
    <t>Sašo Džeroski</t>
  </si>
  <si>
    <t>Računalniška gruča</t>
  </si>
  <si>
    <t>High performance cluster computer</t>
  </si>
  <si>
    <t>Prof.Dr. Sašo Džeroski, Institut Jožef Stefan, Jamova cesta 39, 1000 Ljubljana.</t>
  </si>
  <si>
    <t>Prof.Dr. Sašo Džeroski,  Jožef Stefan Institute, Jamova cesta 39, 1000 LJubljana</t>
  </si>
  <si>
    <t>Visokozmogljiv računalnik za kompleksno analizo podatkov.</t>
  </si>
  <si>
    <t>High performance cluster computer for complex analysis of data.</t>
  </si>
  <si>
    <t>CO-RO 29/2011 (skupaj z CO-RO 60/2012 in CO-RO 77/2013)</t>
  </si>
  <si>
    <t>P2-0103</t>
  </si>
  <si>
    <t>IJS; Nada Lavrač; Sašo Džeroski</t>
  </si>
  <si>
    <t>Nadgradnja računalniške gruče II</t>
  </si>
  <si>
    <t>High performance cluster computer II</t>
  </si>
  <si>
    <t>CO-RO 60/2012 (skupaj z  CO-RO 29/2011 in CO-RO 77/2013)</t>
  </si>
  <si>
    <t>Nadgradnja računalniške gruče III</t>
  </si>
  <si>
    <t>High performance cluster computer III</t>
  </si>
  <si>
    <t>CO-RO 77/2013 (skupaj z  CO-RO 29/2011 in  CO-RO 60/2012)</t>
  </si>
  <si>
    <t>ITC (Isothermal titration calorimetry)</t>
  </si>
  <si>
    <t>Proteinska mikrokalorimetrija temelji na meritvah toplote, ki se sprosti ali porabi v interakciji med proteini in ligandi</t>
  </si>
  <si>
    <t xml:space="preserve">Protein microcalorimetry is based on measurements of heat that is released or consumed during the interaction between protein and ligand. </t>
  </si>
  <si>
    <t>CO-RO 55/2012</t>
  </si>
  <si>
    <t>P1-0048</t>
  </si>
  <si>
    <t>IJS; Dušan Turk</t>
  </si>
  <si>
    <t>Kristalizacijska platforma - Sistemi za slikanje kristalov</t>
  </si>
  <si>
    <t>Crystalization platform - Systems for crystal imaging</t>
  </si>
  <si>
    <t>Sistem  je zmožen slikati 500 standardnih plošč s 96 luknjami na sobni temperaturi (20o) in najmanj 150 standardnih plošč s 96 luknjami pri nižji temperaturi (6-10°C). Slikanje je avtomatsko v predvidenih časovnih intervalih.</t>
  </si>
  <si>
    <t>System is capable of storing and imaging of 500 standard 96 well plates at room temperature (20o) and at least 150 standard 96 well plates at lower temperature (6-10°C). Imaging automatic in planned time intervals.</t>
  </si>
  <si>
    <t>CO-RO 78/2013</t>
  </si>
  <si>
    <t>Kristalizacijski robot</t>
  </si>
  <si>
    <t xml:space="preserve">Robot for chrystallization </t>
  </si>
  <si>
    <t>Kristalizacijski robot s sposobnostjo pipetiranja nanoliterskih  volumnov.</t>
  </si>
  <si>
    <t>Crystallization robot capable of pipetting of nano liter volumes</t>
  </si>
  <si>
    <t>CO-RO 67/2013</t>
  </si>
  <si>
    <t xml:space="preserve">Sistem za določanje kristalnih struktur makromolekul (Bruker  X8 PROTEUM) </t>
  </si>
  <si>
    <t xml:space="preserve">System for macromolekular crystal structure determination (Bruker  X8 PROTEUM) </t>
  </si>
  <si>
    <t>Sistem za določevanje struktur kristalov makromolekul je sestavljen iz rentgenskega generatorja )vir x-žarkov, detektorja, računalnikov in programske opreme, pribora za kristalizacijo.</t>
  </si>
  <si>
    <t>The “System for macromolecular crystal structure determination” is composed of x-ray generator, detector system, computers and software, accessories for crystallization.</t>
  </si>
  <si>
    <t>CO-RO 41/2011</t>
  </si>
  <si>
    <t>Detektor za določevanje mas na osnovi statičnega sipanja svetlobe z detektorjem za določevanje refraktivnega indeksa</t>
  </si>
  <si>
    <t>Static Light Scattering detector with Refractive Index Detector (RI)</t>
  </si>
  <si>
    <t>System is capable of determining the molecular weight of proteins and nanoparticles in solution in the range of 10000 Da – 1 Mda.</t>
  </si>
  <si>
    <t>CO-RO 82/2013</t>
  </si>
  <si>
    <t>Sistem za izolacijo rekombinantnih proteinov (AKTAexpress Single System)</t>
  </si>
  <si>
    <t>System for isolation of recombinant proteins: ÄKTAexpress Single System</t>
  </si>
  <si>
    <t>Delovna postaja AKTAexpress (GE Healthcare) je dvojni kromatografski sistem zasnovan za avtomatizirano dvostopenjsko čiščenje proteinov na afinitetnih kolonah in na kolonah za razsoljevanje in separocijo preko kolon. Zmogljivost sistema je, da lahko očisti do 8 proteinov v enem dnevu.</t>
  </si>
  <si>
    <t xml:space="preserve">Automated protein purification workstation AKTAexpress (GE Healthcare) is dual chromatographic system designed for automated two-step protein purification on affinity columns and desalting and size exclusion columns. The system capacity is purification of 8 proteins in a single day. </t>
  </si>
  <si>
    <t>CO-RO 21/2010  (skupaj z nadgradnjo CO-RO 24/2010 in CO-RO 20/2010)</t>
  </si>
  <si>
    <t>Nadgradnja sistema za izolacijo rekombinantnih proteinov(AKTAexpress Single System)</t>
  </si>
  <si>
    <t>Upgrade of  ÄKTAexpress Single System (CO-RO 021/2010)</t>
  </si>
  <si>
    <t>CO-RO 24/2010 (skupaj z nadgradnjo CO-RO 21/2010 in CO-RO 20/2010)</t>
  </si>
  <si>
    <t>Sistem HPLC(Breeze 2 AO 1525/2707/H/C/2998)</t>
  </si>
  <si>
    <t>Preparative HPLC system,</t>
  </si>
  <si>
    <t>CO-RO 20/2010 (skupaj z nadgradnjo CO-RO 21/2010 in  CO-RO 24/2010)</t>
  </si>
  <si>
    <t>12266</t>
  </si>
  <si>
    <t>3702</t>
  </si>
  <si>
    <t>12278</t>
  </si>
  <si>
    <t>23483</t>
  </si>
  <si>
    <t>9901</t>
  </si>
  <si>
    <t>10873</t>
  </si>
  <si>
    <t>6058</t>
  </si>
  <si>
    <t>7561</t>
  </si>
  <si>
    <t>412</t>
  </si>
  <si>
    <t>6777</t>
  </si>
  <si>
    <t>5935</t>
  </si>
  <si>
    <t>4988</t>
  </si>
  <si>
    <t>Univerza v Mariboru, Fakulteta za kemijo in kemijsko tehnologijo</t>
  </si>
  <si>
    <t>Zdravko Kravanja</t>
  </si>
  <si>
    <t>Kaskadna regulacija nivoja in pretoka, Regulacija pH</t>
  </si>
  <si>
    <t>Cascade Level Regulation, pH Regulation</t>
  </si>
  <si>
    <t xml:space="preserve">Kaskadna regulacija nivoja in pretoka, Regulacija pH se nahaja na Smetanovi 17 v Mariboru, v Laboratoriju za procesno sistemsko tehniko in trajnostni razvoj. Kontaktna oseba je dr. Zdravko Kravanja. </t>
  </si>
  <si>
    <t>Cascade Level Regulation and pH Regulation is on location on Smetanova 17 in Maribor, in Laboratory for process system engineering and susatinable development. Contact person is dr. Zdravko Kravanja.</t>
  </si>
  <si>
    <t>Lab. oprema je namenjena študijam regulacije temeljnih paramterov v kemijski in procesnih industrijah, kot so temparatura, tlak, pretok, nivo in pH. Oprema zavzema tudi programeske pakete, kar omogoča povezljivost z računalnikom.</t>
  </si>
  <si>
    <t>This laboratory equipment is meant for studies of regulation of basic parametersin chemical and process industires. The parameters are temparature, pressure, flow, level and pH. The equipment includes also software, which allows us the connection with computer.</t>
  </si>
  <si>
    <t>42495, 42496</t>
  </si>
  <si>
    <t>http://www.fkkt.um.
si/raziskovalna-oprema</t>
  </si>
  <si>
    <t>Matjaž Finšgar</t>
  </si>
  <si>
    <t>potenciostat PalmSens</t>
  </si>
  <si>
    <t>Potentiostat</t>
  </si>
  <si>
    <t xml:space="preserve">Potenciostat se nahaja na Smetanovi 17 v Mariboru, v Laboratoriju za analizno kemijo. Kontaktna oseba je dr. Matjaž Finšgar. </t>
  </si>
  <si>
    <t xml:space="preserve">Potentiostat is on location on Smetanova 17 in Maribor, in Laboratory for analytical chemistry. Contact person is dr. Matjaž Finšgar. </t>
  </si>
  <si>
    <t>S potenciostatom merimo težke kovine v sledovih v različnih matricah, npr. v pitni vodi.</t>
  </si>
  <si>
    <t>With potentiostat we can measure traces of metals in different matrices, e.g. In drinking water.</t>
  </si>
  <si>
    <t>Fluid Cromatograph HPLC</t>
  </si>
  <si>
    <t xml:space="preserve">Dostop do raziskovalne 
opreme je možen na matični
 fakulteti vsem laboratorijem 
po terminskem planu. 
Raziskovalna oprema se 
lahko uporablja tudi za 
raziskovalne potrebe 
zunanjih raz. organizacij. </t>
  </si>
  <si>
    <t>The access of the equipment is possible on the Faculty  to every Laboratory upon a time scedual. The equipment is also available for other users/organizations (outside the Faculty).</t>
  </si>
  <si>
    <t>Podporna analitska oprema bo orodje za razvoj novih produktov z
visoko dodano vrednostjo, katerih ni možno pridobiti s klasičnimi postopki. Produkti, katerih
uporaba je mogoča v farmacevtski in kozmetični industriji, morajo biti strogo definirani in
proizvedeni po načelih dobre proizvodne prakse (GMP).</t>
  </si>
  <si>
    <t>Supportive  analytical equipment is a tool for development of new products with high added value. The usage of products  in pharmaceutical and cosmetic industry. The products is strictly defined and produced in  the principle of good practice.</t>
  </si>
  <si>
    <t>http://www.fkkt.um.si/raziskovalna-oprema</t>
  </si>
  <si>
    <t>P16-190</t>
  </si>
  <si>
    <t>Elementni analizator Perkin Elmer 2400</t>
  </si>
  <si>
    <t>Elemental Analyzer Perkin Elmer 2400</t>
  </si>
  <si>
    <t>Elementni analizator omogoča natančno elementno mikro analizo spojin in zmesi, kar je
nujno za potrditev strukture in/ali za kvantitativno določitev razmerij v zmesi. Takšna
karakterizacija je nujno potrebna za spremljanje kemijskih sintez in snovnih sprememb v
zmeseh. Oprema bo
omogočala natančno določitev elementov CHN/S/O v različnih vzorcih, npr. bioloških vzorcih,
organskih spojinah, polimerih, polimernih materialih, kompozitih, ipd.</t>
  </si>
  <si>
    <t>Elemental  Analyzer enables exact elemental micro analysis of compounds and mixtures, which is crutial for texture confirmation  and/or quantitative determination of the ratios in the mixture. The equipment also enables exact determination of elements CHNS/O in different patterns, eg. biological patterns, organic compounds, polymers, polymer materials, composits, etc.</t>
  </si>
  <si>
    <t>Irena Petrinič</t>
  </si>
  <si>
    <t>Naprava za osmozne procese FO</t>
  </si>
  <si>
    <t>Laboratorijska naprava za osmozne procese v Sloveniji še ni postavljena. Postavitev te opreme v Laboratorij za vodno biofiziko in membranske procese, bo doprinesel velik delež k razvoju membranskih procesov na osnovi osmoze. Laboratorijska naprava FO omogoča popolnoma avtomatiziran in voden proces membranske filtracije na osnovi osmoze. S programom SCADA beleži meritve prevodnosti, temperature, pretoka in tlaka. V opremo je zajet tudi računalniški program, s katerim se vodijo operacije.</t>
  </si>
  <si>
    <t>Darja Pečar</t>
  </si>
  <si>
    <t>Reaktorski sistem EasyMax</t>
  </si>
  <si>
    <t xml:space="preserve">Dostop do raziskovalne 
opreme je možen na matični
 fakulteti vsem laboratorijem. Raziskovalna oprema se 
lahko uporablja tudi za 
raziskovalne potrebe 
zunanjih raz. organizacij. </t>
  </si>
  <si>
    <t>EasyMax je reakcijski sistem primeren za laboratorije.Omogoča razvoj robustnih procesov na laboratorisjkem nivoju in določanje pomembnih parametrov za scale-up (temperature, doziranja, dovajanja toplote, varnosti)</t>
  </si>
  <si>
    <t>EasyMax™ is a reactor system for the labs.  It allows the development of robust processes at lab scale together with excellent knowledge about scalable parameters  (temperature, dosing, heat output, safety)</t>
  </si>
  <si>
    <t>KT 41943</t>
  </si>
  <si>
    <t>Reakcijski kalorimeter RC1 - Mettler Toledo</t>
  </si>
  <si>
    <t>Reaction calorimeter - Mettler Toledo</t>
  </si>
  <si>
    <t xml:space="preserve">Dostop do raziskovalne 
opreme je možen na matični
 fakulteti vsem laboratorijem 
.Raziskovalna oprema se 
lahko uporablja tudi za 
raziskovalne potrebe 
zunanjih raz. organizacij. </t>
  </si>
  <si>
    <t xml:space="preserve">RC1e je laboratorijska šaržna delovna postaja za razvoj procesov , ki omogoča natančno vodenje temperature tudi v močno eksotermnih pogojih, natančno vodenje vseh reakcijskih parametrov, beleženje toplotnih učinkov, hitro in natančno optimiranje procesnih parametrov, izvajanje varnostnih študij. </t>
  </si>
  <si>
    <t>RC1e is a batch process development workstation designed for accurate temperature control along with strong exotherms, precise control of all reaction parameters, heat flow trending in real-time. Process parameters are optimized quickly and accurately. Safety studies can be performed.</t>
  </si>
  <si>
    <t>KT 41673</t>
  </si>
  <si>
    <t>IC10 ReactIR Infrardeči spektrometer - Mettler Toledo</t>
  </si>
  <si>
    <t>IC10 ReactIR - Infrared spectrometer - Mettler Toledo</t>
  </si>
  <si>
    <t xml:space="preserve">Dostop do raziskovalne 
opreme je možen na matični
 fakulteti vsem laboratorijem. Raziskovalna oprema se 
lahko uporablja tudi za 
raziskovalne potrebe 
zunanjih raziskovalnih organizacij. </t>
  </si>
  <si>
    <t>ReactIR daje specifične informacije o pričetku/koncu reakcij, presnovi, kinetiki, mehanizmih, poteh in na ta način  omogoča razumevanje poteka reakcij. S tem se lahko izboljšajo razvoj in raziskave kemijskih produktov, sinteznih poti in kemijskih procesov.</t>
  </si>
  <si>
    <t>ReactIR enables scientists to study reaction progression over time, providing highly specific information about initiation, endpoint, conversion, kinetics, mechanism, and pathway. This provides in-depth understanding for scientists as they improve the research and development of chemical compounds, synthetic routes, and chemical processes</t>
  </si>
  <si>
    <t>KT 41171</t>
  </si>
  <si>
    <t>Univerza v Mariboru, Fakulteta za strojništvo</t>
  </si>
  <si>
    <t>P2-0118</t>
  </si>
  <si>
    <t>dr. Karin Stana Kleinschek</t>
  </si>
  <si>
    <t>QCM - Kvarčna mikrotehtnica (Quartz Crystal Microbalance)</t>
  </si>
  <si>
    <t>Quartz Crystal microbala.</t>
  </si>
  <si>
    <t>Uporaba raz. opreme je možna po predhodnem dogovoru. V ceni ni materialnih stroškov.</t>
  </si>
  <si>
    <t>Use is possible on the basis of prior agreement</t>
  </si>
  <si>
    <t>Določanje adsorpcije na mejni fazi trdno/tekoče.</t>
  </si>
  <si>
    <t>The equipment is intendent for research.</t>
  </si>
  <si>
    <t>http://www.fs.um.si/raziskovanje/raziskovalna-oprema/</t>
  </si>
  <si>
    <t>Karin Stana Kleinschek</t>
  </si>
  <si>
    <t>J4-7640</t>
  </si>
  <si>
    <t xml:space="preserve">Karin Stana Kleinschek </t>
  </si>
  <si>
    <t>L7-7566</t>
  </si>
  <si>
    <t>ARRS - mladi raziskovalci</t>
  </si>
  <si>
    <t>dr.Karin Stana Kleinschek</t>
  </si>
  <si>
    <t>Kombinirani širokokotni in ozkokotni rentgenski aparat (DIFRAKTOMETER D8 Advance)</t>
  </si>
  <si>
    <t>System 3 SWAXS</t>
  </si>
  <si>
    <t>Dogovor.</t>
  </si>
  <si>
    <t>Oprema je namenjena raz.dejavnosti v okviru nacionalnih in mednarodnih projektov ter za delo MR.</t>
  </si>
  <si>
    <t xml:space="preserve">The equipment is intended for research activities within the national and international projects and the work of young researchers.
</t>
  </si>
  <si>
    <t>GONIOMETER OCA 35 - naprava za avt.spremljanje meritev stičnih kotov</t>
  </si>
  <si>
    <t>Goniometer OCA 35</t>
  </si>
  <si>
    <t>Drugi javni viri in tržni viri</t>
  </si>
  <si>
    <t>Uporaba opreme je možna po predhodnem dogovoru in ne vključuje stroškov materiala.</t>
  </si>
  <si>
    <t>46109</t>
  </si>
  <si>
    <t>TISKALNIK INKJET DIMATIX MATERIALS</t>
  </si>
  <si>
    <t>Printer Dimatix Materials</t>
  </si>
  <si>
    <t>46946</t>
  </si>
  <si>
    <t>Z2-8168</t>
  </si>
  <si>
    <t>Tina Maver</t>
  </si>
  <si>
    <t>dr.Lidija Fras Zemljič</t>
  </si>
  <si>
    <t>3D - tiskalnik za biomedicinske aplikacije</t>
  </si>
  <si>
    <t>Bioscaffolder</t>
  </si>
  <si>
    <t>Oprema je namenjena raz.dejavnosti v okviru nacionalnih in mednarodnih projektov ter za delo MR in ostale raziskovalce ter za sodelovanje  s gospodarstvom.</t>
  </si>
  <si>
    <t xml:space="preserve">The equipment is intended for research activities within the national and international projects and the work of young researchers, researches and for collaboration with industry.
</t>
  </si>
  <si>
    <t>J1-9169</t>
  </si>
  <si>
    <t>Lidija Fras Zemljič</t>
  </si>
  <si>
    <t>P2-0137</t>
  </si>
  <si>
    <t>dr. Nenad Gubeljak</t>
  </si>
  <si>
    <t xml:space="preserve">Integralni merilni sklop za mehanske preizkuse na nizki in povišani temperaturi </t>
  </si>
  <si>
    <t xml:space="preserve">Integral measuring a set of mechanical tests at low and elevated temperatures
</t>
  </si>
  <si>
    <t xml:space="preserve">Oprema je v laboratoriju za strojne elemente in konstrukcije-LASEK (A-002). Dostopna je po vnaprejšnjem dogovoru. </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</si>
  <si>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</si>
  <si>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</si>
  <si>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P2-0137-0795</t>
  </si>
  <si>
    <t>Nenad Gubeljak</t>
  </si>
  <si>
    <t>Naprava za meritev deformacij na površ.predmetov</t>
  </si>
  <si>
    <t>Device for measument of deformation</t>
  </si>
  <si>
    <t>44662</t>
  </si>
  <si>
    <t>Mobilni merni sistem ARAMIS za merjenje deformacij na površini</t>
  </si>
  <si>
    <t>Mobile system for stereoptical measurment of surface</t>
  </si>
  <si>
    <t>44958</t>
  </si>
  <si>
    <t>Mikroskop Olympus SZX 12</t>
  </si>
  <si>
    <t>Stereo microscope</t>
  </si>
  <si>
    <t>Na osnovi podanega pisneg zahtevka izdamo ponudbo.</t>
  </si>
  <si>
    <t xml:space="preserve">Offer is issued according to request </t>
  </si>
  <si>
    <t>Meritev neravnih površin do povečave x144</t>
  </si>
  <si>
    <t>Measurment of distances and area size up to x144 magnification</t>
  </si>
  <si>
    <t>30.90</t>
  </si>
  <si>
    <t xml:space="preserve">P2-0137-0795 </t>
  </si>
  <si>
    <t>Naprava za meritev zaostalih napetosti Pulstec u-x360</t>
  </si>
  <si>
    <t>Device for measument residual stresses by x-ray</t>
  </si>
  <si>
    <t>Neporušna meritev zaostlalih napetosti z x-žarki</t>
  </si>
  <si>
    <t>Non-destructive measurement by x-ray deffraction</t>
  </si>
  <si>
    <t xml:space="preserve">P2-0120 </t>
  </si>
  <si>
    <t>dr.Tomaž Vuherer</t>
  </si>
  <si>
    <t>Rotacijski upogibni stroj UBM 200</t>
  </si>
  <si>
    <t>Rotary bending machine UBM 200</t>
  </si>
  <si>
    <t>Predhodna najava pri vodju laboratorija +386 2 220 7677</t>
  </si>
  <si>
    <t>Previous anouncenent at head of welding laboratory  +386 2 220 7677</t>
  </si>
  <si>
    <t>Rotacijski upogibni preizkus do 160 Nm in premera18 mm</t>
  </si>
  <si>
    <t>Rotary bending test up to 160 Nm and diametre 18 mm</t>
  </si>
  <si>
    <t>43157</t>
  </si>
  <si>
    <t>P2-0120-0795</t>
  </si>
  <si>
    <t>Tomaž Vuherer</t>
  </si>
  <si>
    <t>Utrujanje za doktorate</t>
  </si>
  <si>
    <t>dr. Tomaž Vuherer</t>
  </si>
  <si>
    <t>Crackotronik-oprema za ciklično obrem. vzorcev mat. in določitev Voehlerjeve krivulje</t>
  </si>
  <si>
    <t>Cractronik for crack growth measurement and woheler curve determination</t>
  </si>
  <si>
    <t>Določevanje rasti razpoke in določevanje woherejeve krivulje pri utrujanju materiala</t>
  </si>
  <si>
    <t>Determination of fatigue crack growth and determination of Woehler curve at fatigue of material</t>
  </si>
  <si>
    <t>45878</t>
  </si>
  <si>
    <t>24.40</t>
  </si>
  <si>
    <t>P2-0190</t>
  </si>
  <si>
    <t>dr. Bojan Ačko</t>
  </si>
  <si>
    <t>Trikoordinatna merilna naprava</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</si>
  <si>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</si>
  <si>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</si>
  <si>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</si>
  <si>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</si>
  <si>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45174,45175, 45176</t>
  </si>
  <si>
    <t>P2-0190-0795</t>
  </si>
  <si>
    <t>Bojan Ačko</t>
  </si>
  <si>
    <t>Nacionalni etalon</t>
  </si>
  <si>
    <t>Frekvenčno stabiliziran laser-Lasertex Allanov sistem</t>
  </si>
  <si>
    <t>Laser frequency standard; primary standard for length</t>
  </si>
  <si>
    <t>Oprema je namenjena za raziskave in umerjanje industrijskih laserjev. Okvirna cena storitve: 80 EUR/uro</t>
  </si>
  <si>
    <t xml:space="preserve"> B. Ačko</t>
  </si>
  <si>
    <t>Laserski interferometer Lasertex s progr.opremo</t>
  </si>
  <si>
    <t>Laser interferometer - Lasertex</t>
  </si>
  <si>
    <t>P2-0063</t>
  </si>
  <si>
    <t>dr. Polona Dobnik Dubrovski</t>
  </si>
  <si>
    <t>Porozimeter</t>
  </si>
  <si>
    <t>Uporaba je možna po predhodnem dogovoru.</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</si>
  <si>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</si>
  <si>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P2-0063-0795</t>
  </si>
  <si>
    <t xml:space="preserve">Polona Dobnik Dubrovski, </t>
  </si>
  <si>
    <t>dr. Zoran Ren</t>
  </si>
  <si>
    <t>HPC strežnik + QNAP DISK.POLJE</t>
  </si>
  <si>
    <t>HPC server + QNAP data field</t>
  </si>
  <si>
    <t xml:space="preserve">- posredovanje povpraševanja skrbniku opreme dr. Zoranu Renu (zoran.ren@um.si) z navedbo želenega obsega koriščenja opreme
- izdelava ponudbe za koriščenje opreme
- sklenitev pogodbe o koriščenju opreme
- odprtje uporabniškega računa na računalniškem sistemu z dogovorjenimi pravicami oddaljenega dostopa za dogovorjeni čas koriščenja opreme
</t>
  </si>
  <si>
    <t>- forward request for equipment use to dr. Zoran Ren (zoran.ren@um.si)
- receive an offer for equipment use
- sign contract for equipment use
- receive a username with assigned privileges on computer system for remote access of agreed duration of equipment use</t>
  </si>
  <si>
    <t>Računalniška gruča HPC SERVER  je namenjena za izvajanje zahtevnih znanstvenih numeričnih simulacij in omogoča vzporedno obdelavo podatkov na 240 računskih jedri. Strojno opremo povezuje programska oprema Rocks 6.1 (Emerald Boa). Nameščena je naslednja licenčna programska oprema:
- ABAQUS - za numerične simulacije trdin
- ANSYS CFX - za numerične simulacije tekočin
- LS-DYNA - za dinamične analize
- BEMFLOW - za numerične simulacije tekočin</t>
  </si>
  <si>
    <t>Computer cluster HPC SERVER is intended for advanced scientific computing and enables parallel processing on 240 computing cores. The system runs under operating system  Rocks 6.1 (Emerald Boa). The following licensed software is installed on the system:
- ABAQUS - for computaional simulations of solid bodies
- ANSYS CFX - for computaional simulations of fluids
- LS-DYNA - for computaional simulations of dynamics of solid bodies
- BEMFLOW - for computational simulations of fluids</t>
  </si>
  <si>
    <t>46764</t>
  </si>
  <si>
    <t>CORE@UM</t>
  </si>
  <si>
    <t>Zoran Ren</t>
  </si>
  <si>
    <t>P2-0196</t>
  </si>
  <si>
    <t>Matjaž Hriberšek</t>
  </si>
  <si>
    <t>Z2-8185</t>
  </si>
  <si>
    <t>Gregor Harih</t>
  </si>
  <si>
    <t>dr. Vanja Kokol</t>
  </si>
  <si>
    <t>Uv-Vis spektrofotometer Tecan Infinite M200</t>
  </si>
  <si>
    <t>Uv-Vis spectrophotometer Tecan Infinite M200</t>
  </si>
  <si>
    <t>Use is possible on the basis of prior agreement.</t>
  </si>
  <si>
    <t>Oprema je namenjena raz.dejavnosti.</t>
  </si>
  <si>
    <t>The equipment is intended for research activities.</t>
  </si>
  <si>
    <t>44690</t>
  </si>
  <si>
    <t>Vanja Kokol</t>
  </si>
  <si>
    <t>L2-9249</t>
  </si>
  <si>
    <t>L2-7576</t>
  </si>
  <si>
    <t>J3-9262</t>
  </si>
  <si>
    <t>3D kapilarna elektroforeza G1600 z Uv-Vis detekcijo</t>
  </si>
  <si>
    <t>3D Capilary electrophoresis Agilent G1600 with Uv-Vis detection</t>
  </si>
  <si>
    <t>44770</t>
  </si>
  <si>
    <t>HPLC-SEC (Agilen 1200) z RI, Uv-Vis in flurescenčno detekcijo</t>
  </si>
  <si>
    <t>HPLC-SEC (Agilen 1200) with RI, Uv-Vis and fluorescence detection</t>
  </si>
  <si>
    <t>The equipment is intended for research activities</t>
  </si>
  <si>
    <t>45680</t>
  </si>
  <si>
    <t>Oksimeter - Lab. merilnik raztopljenega in plinastega kisika (OXY-10, PreSens GmbH)</t>
  </si>
  <si>
    <t>Oxymether-Lab. equipment for measuring dissolved and gasous oxygen (OXY-10, PreSens GmbH)</t>
  </si>
  <si>
    <t>46456</t>
  </si>
  <si>
    <t>Sistem za določanje hitrosti prepustnosti kisika (Perme OX2/230, Labthink instr.)</t>
  </si>
  <si>
    <t>Oxygen transmission rate system (Perme OX2/230, Labthink inst.)</t>
  </si>
  <si>
    <t>46949</t>
  </si>
  <si>
    <t>SPS-Food4Future
 Zunanji</t>
  </si>
  <si>
    <t>Lidija Fras
Vanja Kokol</t>
  </si>
  <si>
    <t>dr. Aleksandra Lobnik</t>
  </si>
  <si>
    <t>FT-IR spektrofotometer z računalnikom</t>
  </si>
  <si>
    <t xml:space="preserve">NIR FT-RAMAN spectrophotometer with AUTOIMAGE microscope
</t>
  </si>
  <si>
    <t>Oprema je namenjena bazičnim raziskavam v kemiji (anorganska, organska kemija, sintezna kemija, okoljska kemija, polimerna kemija, tekstilna kemija), lahko pa tudi raznim analiznim namenom.</t>
  </si>
  <si>
    <t>Aleksandra Lobnik</t>
  </si>
  <si>
    <t>TOC analizator z avtosanplerjem in rač.kontrolo</t>
  </si>
  <si>
    <t>TOC determination apparatus, Multi N/C</t>
  </si>
  <si>
    <t>Simona Vajnhandl</t>
  </si>
  <si>
    <t>Resyntex -H2020 (pričetek projekta 01.06.2015)</t>
  </si>
  <si>
    <t>P2-0157</t>
  </si>
  <si>
    <t>dr. Igor Drstvenšek</t>
  </si>
  <si>
    <t xml:space="preserve">Sistem za geometrijsko verifikacijo in podporo inženirskemu oblikovanju </t>
  </si>
  <si>
    <t>A system for verification of geometric and engineering design support - ATOS II.</t>
  </si>
  <si>
    <t>Uporaba je možna po predhodnem dogovoru in ne vključuje stroškov materiala.</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</si>
  <si>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</si>
  <si>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</si>
  <si>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Igor Drstvenšek</t>
  </si>
  <si>
    <t>RAČUNALNIŠKI SISTEM ATOS OPTERON OSA 250+monitor TFT 19"</t>
  </si>
  <si>
    <t>A part of the system for 3D scanning</t>
  </si>
  <si>
    <t>Use is possible by prior arrangement and does not include the cost of materials.</t>
  </si>
  <si>
    <t xml:space="preserve">Oprema je namenjena vsem vrstam raz. dejavnosti </t>
  </si>
  <si>
    <t xml:space="preserve">The equipment is designed for all types of research activities </t>
  </si>
  <si>
    <t>44875</t>
  </si>
  <si>
    <t>P2-0157-0795</t>
  </si>
  <si>
    <t>FOTOGRAFSKA KAMERA TRITOP,MERILNI KRIŽ 1m in mer.enota za 2m komplet</t>
  </si>
  <si>
    <t>44834</t>
  </si>
  <si>
    <t>DIG.KAMERA ATOS s projektorjem, merilne enote in 3 kompleti objektivov(20,80,150cm)</t>
  </si>
  <si>
    <t>44876</t>
  </si>
  <si>
    <t>LASERSKA NAPRAVA FORMIGA P100</t>
  </si>
  <si>
    <t>System for the manufacture of highly complex product with selective melting of plastic powder</t>
  </si>
  <si>
    <t>Oprema je namenjena vsem vrstam raziskovalnih dejavnosti in produkciji manjših serij prototipov</t>
  </si>
  <si>
    <t>The equipment is designed for all types of research activities and the production of small batches of prototypes</t>
  </si>
  <si>
    <t>45584</t>
  </si>
  <si>
    <t>dr.Igor Drstvenšek</t>
  </si>
  <si>
    <t>Sistem za vakuumsko litje poliuretana in voska MCP 4/01</t>
  </si>
  <si>
    <t>Vacuum Casting of polyurethane resins and wax Equipment</t>
  </si>
  <si>
    <t>Gravitacijsko litje poliurethana ali voska v vnaprej pripravljene silikonske kalupe</t>
  </si>
  <si>
    <t>Casting of Poliurethane or wax into silicone rubber molds</t>
  </si>
  <si>
    <t>Naprava za litje MPA 300</t>
  </si>
  <si>
    <t>Investment Casting Equipment MPA 300</t>
  </si>
  <si>
    <t xml:space="preserve">Litje izdelkov iz barvnih kovin, na podlagi pramodela, ki se ga iztali/izžge iz kalupa. </t>
  </si>
  <si>
    <t>Investment Casting of non-ferrous materials</t>
  </si>
  <si>
    <t>44512</t>
  </si>
  <si>
    <t>Sistem za hitro serijsko izdelavo medicinskih vsadkov (Naprava za lasersko sintranje)</t>
  </si>
  <si>
    <t>Fast serial medical implant production system</t>
  </si>
  <si>
    <t>Oprema omogoča selektvino lasersko sintranje poliamidnih prahov z dodatki. Na ta način je mogoče izdelati plastične izdelke v tolerančnem območju 0,1mm. Največje izmere izdelka lahko znašajo 190 x 200 x 300mm. Najmanjše podrobnosti, ki jih je še mogoče izdelati so velikosti okrog 1mm.</t>
  </si>
  <si>
    <t>The equipment is intendent for Laser Sintering of Polyamide powders. It enables for manufacturing of plastic parts in a tolerance field of 0,1mm with a building envelope of 190x200x300mm. The smallest detail may measure down to 1mm.</t>
  </si>
  <si>
    <t>P2-0123</t>
  </si>
  <si>
    <t>dr.Jelka Geršak</t>
  </si>
  <si>
    <t>TERMOKAMERA IR FLIR P65</t>
  </si>
  <si>
    <t>ThermaCAM Flir P65</t>
  </si>
  <si>
    <t>Na podlagi pisnega zahtevka izdamo ponudbo.</t>
  </si>
  <si>
    <t>Termovizijska merilna kamera služi za termografske analize, ki omogočajo natančno analizo temperaturnega stanja snovi oz. opazovanega objekta.</t>
  </si>
  <si>
    <t>Thermal IR camera used for thermographic analysis, which enables
 a detailed analysis of the temperature state of the substance respectively. observed object.</t>
  </si>
  <si>
    <t xml:space="preserve"> P2-0123-0795</t>
  </si>
  <si>
    <t>Jelka Geršak</t>
  </si>
  <si>
    <t>dr. Jure Marn</t>
  </si>
  <si>
    <t>Elektronski sistem za zajemanje podatkov SOLO II-15</t>
  </si>
  <si>
    <t>Electronic data acquisition system SOLO II-15</t>
  </si>
  <si>
    <t>Namen opreme so meritve in analiza tokov.</t>
  </si>
  <si>
    <t xml:space="preserve">Purpose of this equipment is measurement and analysis of flow. </t>
  </si>
  <si>
    <t>43111</t>
  </si>
  <si>
    <t>P2-0196-0795</t>
  </si>
  <si>
    <t>KEPOI</t>
  </si>
  <si>
    <t>J2-8186</t>
  </si>
  <si>
    <t>Matej Vesenjak</t>
  </si>
  <si>
    <t>Dodatna oprema za laserski merilnik pretoka vode</t>
  </si>
  <si>
    <t>Additional equipment for laser anemometer</t>
  </si>
  <si>
    <t>43112</t>
  </si>
  <si>
    <t>dr. Matej Zadravec</t>
  </si>
  <si>
    <t>Liofilizator</t>
  </si>
  <si>
    <t>Laboratory Freeze Drier</t>
  </si>
  <si>
    <t>Namen opreme so meritve in sušenje izdelkov.</t>
  </si>
  <si>
    <t xml:space="preserve">Purpose of this equipment are measurement and material drying. </t>
  </si>
  <si>
    <t>dr. Jurij Iljaž</t>
  </si>
  <si>
    <t>Termokamera</t>
  </si>
  <si>
    <t>Flir termografska kamera</t>
  </si>
  <si>
    <t>Namen opreme je meritev površinske temperature s pomočjo IR spektra</t>
  </si>
  <si>
    <t>Purpose of this equipment is to measure surface temperature using IR spectrum.</t>
  </si>
  <si>
    <t>47325, 47326</t>
  </si>
  <si>
    <t>P2-0120</t>
  </si>
  <si>
    <t>dr. Ivan Anžel</t>
  </si>
  <si>
    <t>Sistem za kvantitativno analizo mikroskopske slike z opremo</t>
  </si>
  <si>
    <t>System for quantitative analysis of microscopic figures with equipment</t>
  </si>
  <si>
    <t>Za raziskovalno delo v okviru nacionalnih in mednarodnih projektov, ter reševanje industrijskih problemov.</t>
  </si>
  <si>
    <t>The equipment is intended for research work in the frame of national and international programes as well as for solving the industrial problems .</t>
  </si>
  <si>
    <t>42815,43153,43154</t>
  </si>
  <si>
    <t>Ivan Anžel</t>
  </si>
  <si>
    <t>IO-0029-0795</t>
  </si>
  <si>
    <t>Rebka Rudolf</t>
  </si>
  <si>
    <t>dr. Franc Zupanič</t>
  </si>
  <si>
    <t xml:space="preserve">Vrstični elektronsko/ionski mikroskop SEM/FIB QUANTA 200 3D </t>
  </si>
  <si>
    <t xml:space="preserve">Low vacuum scanning electron microscope with iFIB </t>
  </si>
  <si>
    <t>Uporaba je možna po pedhodnem naročilu in ne vključuje stroškov materiela.</t>
  </si>
  <si>
    <t xml:space="preserve">The equipment is intended for research work in the frame of national and international programes as well as for solving the industrial problems </t>
  </si>
  <si>
    <t>44601</t>
  </si>
  <si>
    <t>Franc Zupanič</t>
  </si>
  <si>
    <t>Visokoločljivi vrstični elektronski mikroskop FE SEM SIRION 400 NC z EDX mikroanalizatorjem</t>
  </si>
  <si>
    <t xml:space="preserve">High resolution field emission scanning electron microscope with EDX microanalyser </t>
  </si>
  <si>
    <t>44602</t>
  </si>
  <si>
    <t>dr. Ivo Pahole</t>
  </si>
  <si>
    <t>Stružnica CNC horizontalna DOOSAN LYNX 220LMA s krmiljem FANUC 0iTC+MGi</t>
  </si>
  <si>
    <t>Horizontal CNC-lathe DOOSAN LYNX 220 LMA with control FANUC 0iTC+MGi</t>
  </si>
  <si>
    <t>Po dogovoru v LAPOS (učenje programiranja krmilija sistema in izvajanja obdelave, tečaj od 45 do 62 ur, cena izvedbe tečaja 630 €/slušatelja, za od 3 do 6 slušateljev).</t>
  </si>
  <si>
    <t xml:space="preserve">Use is possible on the basis of prior agreement with Laboratory for flexible manufacturing systems (for learning of CNC control and manufacturing; course of 45-62 hours; 630€ pro person;  3-6 perosnd). </t>
  </si>
  <si>
    <t>Machining by turning and live tooling for process of drilling and milling.</t>
  </si>
  <si>
    <t>Learning of CNC sontrols, turning and live tooling.</t>
  </si>
  <si>
    <t>46980</t>
  </si>
  <si>
    <t>Ivo Pahole</t>
  </si>
  <si>
    <t>Univerza v Ljubljani, Fakulteta za matematiko in fiziko</t>
  </si>
  <si>
    <t>P1-0099</t>
  </si>
  <si>
    <t>Slobodan Žumer</t>
  </si>
  <si>
    <t>Računalniška gruča Asgard (Paket 13)</t>
  </si>
  <si>
    <t>Asgard Computing cluster</t>
  </si>
  <si>
    <t>Oddaljeni dostop v skladu z razpoložljivostjo opreme in v dogovoru s kontaktno osebo</t>
  </si>
  <si>
    <t>Remote access upon request - check the availability with the contact person.</t>
  </si>
  <si>
    <t>Gruča računalnikov z okoli 170 procesorskimi jedri, namenjena intenzivnemu numeričnemu računstvu.</t>
  </si>
  <si>
    <t>Computer cluster (170 processor cores approx.) for numerically intensive computation.</t>
  </si>
  <si>
    <t>http://www.fmf.uni-lj.si/si/</t>
  </si>
  <si>
    <t>Rudolf Podgornik</t>
  </si>
  <si>
    <t>P1-0188</t>
  </si>
  <si>
    <t>Nedjeljka Žagar</t>
  </si>
  <si>
    <t>MRIC</t>
  </si>
  <si>
    <t>Anton ramšak</t>
  </si>
  <si>
    <t>Hibridna računalniška gruča za intenzivno vzporedno računanje in multidisciplinarno rabo - gruča Olimp (Paket 16)</t>
  </si>
  <si>
    <t>Hybrid computer cluster for intensive parallel computation and multidisciplinary applications - Olimp</t>
  </si>
  <si>
    <t>Gruča računalnikov z okoli 240 procesorskimi jedri, namenjena intenzivnemu (tudi visoko paralelnemu) numeričnemu računstvu. Vsebuje tudi grafične procesne enote.</t>
  </si>
  <si>
    <t>Computer cluster (240 processor cores approx.) for numerically intensive (also highly parallel) computation. Contains also graphucal processing units.</t>
  </si>
  <si>
    <t>N1-0055</t>
  </si>
  <si>
    <t>Tomaž Prosen</t>
  </si>
  <si>
    <t>J1-7435</t>
  </si>
  <si>
    <t>N1-0040</t>
  </si>
  <si>
    <t>Tomaž Zwitter</t>
  </si>
  <si>
    <t>P1-0389</t>
  </si>
  <si>
    <t>Matija Milanič</t>
  </si>
  <si>
    <t>P1-0044</t>
  </si>
  <si>
    <t>Računalniška gruča Grom</t>
  </si>
  <si>
    <t>Storm Computing cluster</t>
  </si>
  <si>
    <t>Gruča računalnikov z okoli 100 procesorskimi jedri, namenjena intenzivnemu numeričnemu računstvu.</t>
  </si>
  <si>
    <t>Computer cluster (100 processor cores approx.) for numerically intensive computation.</t>
  </si>
  <si>
    <t>Janez Bonča</t>
  </si>
  <si>
    <t>N1-0025</t>
  </si>
  <si>
    <t>Računalniška gruča Avalon</t>
  </si>
  <si>
    <t>Avalon Computing cluster</t>
  </si>
  <si>
    <t>Gruča računalnikov z okoli 360 procesorskimi jedri, namenjena intenzivnemu (tudi zmerno paralelnemu) numeričnemu računstvu.</t>
  </si>
  <si>
    <t>Computer cluster (360 processor cores approx.) for numerically intensive (also moderately parallel) computation.</t>
  </si>
  <si>
    <t>Miha Ravnik</t>
  </si>
  <si>
    <t>Računalniška gruča za intenzivno multidisciplinarno računanje – gruča Paket 17 v sklopu sistema računskih strežnikov Olimp</t>
  </si>
  <si>
    <t>Gruča v sklopu sistema računskih strežnikov Olimp s 432 procesorskimi nitmi za intenzivno (tudi visoko paralelno) numeričnemo računstvo.</t>
  </si>
  <si>
    <t>Computer cluster in a system of computer clusters Olimp with 432 processor cores approx. for numerically intensive (also highly parallel) computation.</t>
  </si>
  <si>
    <t>prof. dr. Tomaž Zwitter</t>
  </si>
  <si>
    <t>prof. dr. Robert Jeraj</t>
  </si>
  <si>
    <t>prof. dr. Rudolf Podgornik</t>
  </si>
  <si>
    <t>ZVKDS</t>
  </si>
  <si>
    <t>L1-5453</t>
  </si>
  <si>
    <t>Polonca Ropret</t>
  </si>
  <si>
    <t>Raman komponenta</t>
  </si>
  <si>
    <t>Combined Raman - FTIR spectrometer coupled to a microscope</t>
  </si>
  <si>
    <t>Oprema je dostopna po predhodnem dogovoru s skrbnikom opreme. Kontakt po elektronski pošti: polona.ropret@zvkds.si Cena ure: 100 Eur + DDV za ramansko komponento in 70 Eur + 20% DDV za FTIR komponento</t>
  </si>
  <si>
    <t xml:space="preserve">The research equipment is available after consensus with its caretaker that can be done by e-mail: polona.ropret@rescen.si . The price per hour is 100 Eur + DDV. </t>
  </si>
  <si>
    <t>Oprema je namenjena za spektroskopsko analizo materialov. Ramanska komponenta ima v svoji konfiguraciji 5 valovnih dolžin za vzbujanje, tako da omogoča analizo velikega števila različnih materialov. Valovne dolžine laserjev za vzbujanje: 785, 633, 514, 488 in 458 nm.</t>
  </si>
  <si>
    <t>100 €+20% DDV</t>
  </si>
  <si>
    <t>www.zvkds.si</t>
  </si>
  <si>
    <t>ZVKDS, Raziskovalni inštitut</t>
  </si>
  <si>
    <t>ZVKDS, Naravoslovni oddelek</t>
  </si>
  <si>
    <t>ZAG</t>
  </si>
  <si>
    <t>FTIR komponeta</t>
  </si>
  <si>
    <t>70 € +20% DDV</t>
  </si>
  <si>
    <t>Univerza v Mariboru, Medicinska fakulteta</t>
  </si>
  <si>
    <t>Dvofotonski laser Coherent Chameleon Ultra II</t>
  </si>
  <si>
    <t>Two-photon laser Chameleon Ultra II</t>
  </si>
  <si>
    <t>Oprema je nameščena kot del centra za nelinerano mikroskopijo - predhodni telefonski dogovor s predstojnikom Inštituta za fiziologijo, doc. dr. Andražem Stožerjem</t>
  </si>
  <si>
    <t>Access to equiptment that is part of the center for nonlinear mikroscopy may be granted by a preceding telephone call with Head of Institute of Physiology, Assist. Prof. Andraž Stožer, MD, PhD</t>
  </si>
  <si>
    <t xml:space="preserve">Nelinearna mikroskopija. Mirkoskopija z dvo- in multifotonsko ekscitacijo. </t>
  </si>
  <si>
    <t>Non-linear microscopy. Two- and multiphoton excitation microscopy.</t>
  </si>
  <si>
    <t>1936, 2170</t>
  </si>
  <si>
    <t>http://www.mf.um.si/attachments/article/3449/PREDSTAVITEV%20LABORATORIJEV%20MEDICINSKE%20FAKULTETE%20UNIVERZE%20V%20MARIBORU.pdf</t>
  </si>
  <si>
    <t>N3-0048</t>
  </si>
  <si>
    <t>Člani projektne skupine</t>
  </si>
  <si>
    <t xml:space="preserve">Člani programske skupine. </t>
  </si>
  <si>
    <t>J3-9289</t>
  </si>
  <si>
    <t>Sodelovanje s Kanando (Univerza v Alberi, prof. P. MacDonald), raziskave človeških Langerhansovih  otočkov</t>
  </si>
  <si>
    <t>Člani programske skupine P3-0396)</t>
  </si>
  <si>
    <t>Sodelovanje z Madžarsko (prof. V. Venglovetz), raziskave duktalnih celic trebušne slinavke)</t>
  </si>
  <si>
    <t>Pokončni konfokalni mikroskopski sistem LEICA SP5</t>
  </si>
  <si>
    <t>Upright confocal microscope system LEICA SP5</t>
  </si>
  <si>
    <t xml:space="preserve">Nelinearna mikroskopija. Mikroskopija živih celic. Mikroskopija časovnih vrst. Razlikovanje več barvil.   </t>
  </si>
  <si>
    <t>Non-linear microscopy.  Live cell imaging. Time lapse imaging. Multicolor dye discrimination.</t>
  </si>
  <si>
    <t>2861, 2862</t>
  </si>
  <si>
    <t>Univerzitetna klinika za pljučne bolezni in alergijo Golnik</t>
  </si>
  <si>
    <t>Peter Korošec</t>
  </si>
  <si>
    <t>22807</t>
  </si>
  <si>
    <t>Aparat Immunocap ISAC Reader</t>
  </si>
  <si>
    <t>Dostopnost po dogovoru v pozno popoldanskem času ali med vikendom.</t>
  </si>
  <si>
    <t>Availability upon request in late afternoon and on weekends.</t>
  </si>
  <si>
    <t>Programsko, projektno in rutinsko delo.</t>
  </si>
  <si>
    <t>Program, project and routine work.</t>
  </si>
  <si>
    <t>www.klinika-golnik.si</t>
  </si>
  <si>
    <t>P3-0360: Celostna obravnava alergijskih bolezni in astme v Sloveniji od epidemiologije do genetike</t>
  </si>
  <si>
    <t>Mitja Košnik</t>
  </si>
  <si>
    <t>Aleš Rozman</t>
  </si>
  <si>
    <t>25177</t>
  </si>
  <si>
    <t>Raziskovalna oprema molekularne in funkcijske genomike za področje pulmologije in alergologije</t>
  </si>
  <si>
    <t>digitalni mikroskop Nikon Coolscop tip II</t>
  </si>
  <si>
    <t>Paket št.13</t>
  </si>
  <si>
    <t>J3-7372</t>
  </si>
  <si>
    <t>Tanja Čufer</t>
  </si>
  <si>
    <t>Diagnostika pljučnega raka</t>
  </si>
  <si>
    <t>Osebje Lab. za citologijo in patologijo
 Osebje oddelka za bronhoskopijo</t>
  </si>
  <si>
    <t>Raziskovalna oprema molekularne in funkcijske genomike za področje pulmologije in alergologije – 1. sklop</t>
  </si>
  <si>
    <t>centrifuga 5810 R</t>
  </si>
  <si>
    <t xml:space="preserve">ABI PRISM 7500 (real time PCR - kvantitativni PCR) </t>
  </si>
  <si>
    <t>Diagnostika filiginskih mutacij in HAE ter cistične fibroze</t>
  </si>
  <si>
    <t>Osebje Lab. za imunologijo in molekularno biologijo</t>
  </si>
  <si>
    <t>NRI narrow band imaging CV-180 video procesor</t>
  </si>
  <si>
    <t>Osebje oddelka za bronhoskopijo</t>
  </si>
  <si>
    <t>NRI narrow band imaging CLV-180 izvor svetlobe</t>
  </si>
  <si>
    <t>raziskovalna oprema molekularne in funkcijske genomike za področje pulmologije in alergologije – 2. sklop</t>
  </si>
  <si>
    <t>invertni mikroskop IX51</t>
  </si>
  <si>
    <t>Celična kultivacija</t>
  </si>
  <si>
    <t>Osebje Lab. za imunologijo in molekularno biologiojo
Osebje Lab. za citologijo in patologijo</t>
  </si>
  <si>
    <t>Matjaž Fležar</t>
  </si>
  <si>
    <t>15710</t>
  </si>
  <si>
    <t>VMAX Encore 22D</t>
  </si>
  <si>
    <t>Funkcionalne meritve na področju pulmologije</t>
  </si>
  <si>
    <t>Osebje oddelka za respiratorno funkcijsko diagnostiko</t>
  </si>
  <si>
    <t>Aparat Miseg sistem C093 Sekvenator</t>
  </si>
  <si>
    <t>NGS - Next Generation Sequencing</t>
  </si>
  <si>
    <t>Paket.št.16</t>
  </si>
  <si>
    <t>Genomska analiza kompleksnih vzorcev</t>
  </si>
  <si>
    <t>Osebje Lab. za imunologijo in molekularno biologijo
Osebje Lab. za citologijo in patologijo</t>
  </si>
  <si>
    <t>\</t>
  </si>
  <si>
    <t>Žiga Kokalj</t>
  </si>
  <si>
    <t>25640</t>
  </si>
  <si>
    <t>STK professional Edition</t>
  </si>
  <si>
    <t>Rezultati testov in analiz dostopni preko spletnih storitev. Pisno naročilo se opravi po elektronski pošti na info@space.si.</t>
  </si>
  <si>
    <t>Tests and analysis results available through web services. Order shall be made by e-mail to info@space.si.</t>
  </si>
  <si>
    <t>Programsko okolje za načrtovanje and analizo satelitskih misij</t>
  </si>
  <si>
    <t>Programming environment for design and analyses of satellite missions</t>
  </si>
  <si>
    <t>0003</t>
  </si>
  <si>
    <t>www.space.si</t>
  </si>
  <si>
    <t>Martin Lamut</t>
  </si>
  <si>
    <t>25497</t>
  </si>
  <si>
    <t>Nanoindenter</t>
  </si>
  <si>
    <t>Direkten dostop izkušenemu operaterju. Pisna rezervacija se opravi po elektronski pošti na info@space.si.</t>
  </si>
  <si>
    <t>Direct access by trained operator. Written reservation shall be made by e-mail to info@space.si.</t>
  </si>
  <si>
    <t>1.Določevanje Young-ovega modula in trdote od globine nekaj nm naprej. 2. Merjenje  Young-ovega modula in trdote v skladu z ISO 14577. 3. Dinamična karakterizacija snovnih lastnosti kontinuirno po globini vzorca. 4. Skeniranje vzorca s premikajočim nosilcem vzorca, za 3D topografske analize (hrapavost). 5.  Analiza razenja in obrabe. 6. Določevanje koeficienta trenja</t>
  </si>
  <si>
    <t>1. Basic hardness and Young‘s modulus characterization at specific depth from few nm onwards. 2. Measuring Young‘s modulus and hardness in compliance with ISO 14577. 3. Dynamic characterization through continuous determination of stiffness as a function of depth. 4. Scanning uses a stage to traverse the sample under the tip while the tip is engaged to generate an image or surface roughness. 5. Quantitative scratch and wear testing. 6. Coefficient of friction determination</t>
  </si>
  <si>
    <t>0004</t>
  </si>
  <si>
    <t>28468</t>
  </si>
  <si>
    <t>Telemetrijski ENCODER</t>
  </si>
  <si>
    <t>Telemetry ENCODER</t>
  </si>
  <si>
    <t>Dostopno samo preko VESOLJE-SI operaterja. Pisna rezervacija se opravi po elektronski pošti na info@space.si.</t>
  </si>
  <si>
    <t>Acces only through SPACE-SI operator. Written reservation shall be made by e-mail to info@space.si.</t>
  </si>
  <si>
    <t>Prenosni merilni sistem PCM - encoder-decoder je sistem za sinhronizirano spremljanje signalov preko AD karte, PCM sprejemnika in videa ter za sprejem, obdelavo in analizo signalov pri telemetrijskem prenosu.</t>
  </si>
  <si>
    <t>Portable measuring system PCM - encoder-decoder is a system for  synchronized  signals monitoring via AD cards, PCM receiver and video, and for the reception, processing and analysis of signals in the transmission of telemetry.</t>
  </si>
  <si>
    <t>0005</t>
  </si>
  <si>
    <t>Barbara Malič</t>
  </si>
  <si>
    <t>14301</t>
  </si>
  <si>
    <t>Inkjet printer za vzorčenje nanostruktur materialov</t>
  </si>
  <si>
    <t xml:space="preserve">Ink-jet printer for patterning of nanostructured materials </t>
  </si>
  <si>
    <t xml:space="preserve">Ink-jet tiskalnik omogoča neposredno vzorčenje 2D (nano) struktur iz polimernih solov alik koloidnih disperzij (črnila) brez kritičnega koraka odstranjevanja materiala, kar je značilno za litografske tehnike. Natančnost nanosa določa velikosti kapljic, ki pa je odvisna od lastnosti tekočine in od parametrov tiskalnika. Debelina nanosa je običajno od nekaj do nekaj deset nm.   </t>
  </si>
  <si>
    <t>Ink-jet printer allows direct patterning of 2D (nano) structures from polymeric sols or colloidal dispersions (inks) without the critical step of material removal as typical for lithographic techniques. The precision of deposition depends on the drop size which is controlled both by the properties of the fluid as well as by the prinitng parameters. The thickness of a deposit typically ranges from a few nm to a few 10 nm.</t>
  </si>
  <si>
    <t>Peter Cvahte</t>
  </si>
  <si>
    <t>20140</t>
  </si>
  <si>
    <t>Pilotna naprava za vertikalno litje specialnih zlitin</t>
  </si>
  <si>
    <t>A pilot device for the vertical casting of special alloys</t>
  </si>
  <si>
    <t>Naprava služi testiranju nove tehnologije elektromagnetnega litja AL zlitin (skupin 7xxx,5xxx,2xxx), ki omogoča litje drogov z manjšimi zrni v mikrostrukturi, boljšo homogenost in praktično odpravi mikrosegregacije. S tem so avtomatično izboljšane mehanske lastnosti zlitine, hkrati pa zaradi zmanjšanja potrebnega homogenizacihjskega žarjenja (manj žarjenj, krajši časi) dobimo tudo do 20% izboljšano produktivnost proizvodnje, kot tudi do 15% prihranka pri porabi energije.</t>
  </si>
  <si>
    <t>The device is used for testing new technology of electromagnetic  casting of aluminium alloys (groups 7xxx, 5xxx, 2xxx), which allows casting rods with smaller grains in the microstructure, better homogeneity and practicaly eliminates the microsegregation. With this the mechanical properties of the alloy are automatically improved. Dew to the minimization of the required homogenisation annealing (less annealing, shorter times) the production productivity is increased by 20 % and the 15 % of energy is saved.</t>
  </si>
  <si>
    <t>0015</t>
  </si>
  <si>
    <t>Hubert Fröhlich</t>
  </si>
  <si>
    <t>Zemeljska postaja</t>
  </si>
  <si>
    <t>Ground station</t>
  </si>
  <si>
    <t>Zemeljska postaja je bila postavljena za komunikacije s širokim spektrom akademskih in komercialnih satelitov. Omogoča prenos podatkov daljinskega zaznavanja s satelitov ter pošiljanje ukazov in kontrol satelitu.</t>
  </si>
  <si>
    <t>Ground control station system  for communication with a wide array of academic and commercial satellites was installed. It enables the satellite communications, command, control and reception of satellite data.</t>
  </si>
  <si>
    <t>0017</t>
  </si>
  <si>
    <t>Goran Kugler</t>
  </si>
  <si>
    <t>19623</t>
  </si>
  <si>
    <t>A system for virtual modeling and optimi</t>
  </si>
  <si>
    <t>A system for virtual modeling and optimisation of micro/nano satellite technologies</t>
  </si>
  <si>
    <t>Programska oprema sistema za virtualno modeliranje in optimiranje mikro in nanosatelitskih tehnologij združuje numerične analize trdnih snovi in tekočin z naprednimi optimizacijskimi algoritmi, ki zajemajo gradientne, deterministične in hevristične metode.</t>
  </si>
  <si>
    <t>Software system for virtual modelling and optimisation of micro and nanosatellite technologies is capable of combining numerical analyses of solids and fluids with advanced optimisation algorithms covering gradient based, deterministic and heuristic methods.</t>
  </si>
  <si>
    <t>0059</t>
  </si>
  <si>
    <t>Termalna vakuumska komora</t>
  </si>
  <si>
    <t>Thermal vacuum chamber</t>
  </si>
  <si>
    <t>Termalno vakuumska komora predstavlja glavno komponento zemeljske karakterizacije zmogljivosti aktuatorjev za visoko natančno manevriranje v zaprti zanki. Glavne lastnosti so: delovna površina: 2r=0,85m, l=1m; zahtevan vakuum: 10-5 mbar; Temperaturno obmocje delovanja: -80°C to +200°C; kontrola: avtomaticna, možnost daljinskega nadzora.</t>
  </si>
  <si>
    <t>Thermal vacuum chamber is the main component of the ground characterization capabilities for the actuators for high precision maneuvering in a closed loop. The main features are: working surface: 2r = 0.85 m, l = 1m; required vacuum: 10-5 mbar; Operating temperature range: -80 ° C to +200 ° C; Control: automatic and remote control option.</t>
  </si>
  <si>
    <t>0062</t>
  </si>
  <si>
    <t>Matevž Bošnak</t>
  </si>
  <si>
    <t>31982</t>
  </si>
  <si>
    <t>Air bearings</t>
  </si>
  <si>
    <t xml:space="preserve">Zračni ležaj se uporablja za testiranje tehnologij za nadzor in upravljanje orientacije satelita v okolju brez trenja.  </t>
  </si>
  <si>
    <t>Air bearing is used for testing the satellite attitude control  technologies in frictionless environment.</t>
  </si>
  <si>
    <t>0065</t>
  </si>
  <si>
    <t>Mali satelit z vgrajenim senzorjem</t>
  </si>
  <si>
    <t>Small satellite with integrated sensor</t>
  </si>
  <si>
    <t>Samo za interno uporabo.</t>
  </si>
  <si>
    <t>Internal use only.</t>
  </si>
  <si>
    <t>Uporablja se pri razvoju in testiranju novih satelitskih tehnologij.</t>
  </si>
  <si>
    <t>Used for developing and testing new satellite technologies.</t>
  </si>
  <si>
    <t>0066</t>
  </si>
  <si>
    <t>Tomaž Rodič</t>
  </si>
  <si>
    <t>08302</t>
  </si>
  <si>
    <t>Satelit</t>
  </si>
  <si>
    <t>Satellite</t>
  </si>
  <si>
    <t>Satelit  bo z višine 600 km dosegel prostorsko ločljivost 2,8 m pankromatsko in 5,8 m multispektralno. Satelit bo imel dva optična instrumenta – ozkokotnega in širokokotnega. Ozkokotni instrument bo dosegel prostorsko ločljivost 5,8 m v štirih kanalih, ki odgovarjajo spektralnim kanalom Landsat-1, 2, 3 in 4 (420–520 nm, 535–607 nm, 634–686 nm, and 750–960 nm). Širokokotni instrument bo imel prostorsko ločljivost 40,08 m. Oba instrumenta bosta lahko snemala tudi HD video z ločljivostjo 1920 x 1080 pikslov. Kadar bo satelit v vidnem polju zemeljske postaje, bo sposoben prenosa posnetkov in videa v realnem času, ko pa ne bo nad nobeno zemeljsko postajo, bo še vedno nadaljeval  z opazovanjem, posnetki in/ali video pa se bodo prenesli, ko bo naslednjič preletel postajo.</t>
  </si>
  <si>
    <t>The satellite will be capable of resolving a Ground Sampling Distance (GSD) of 2.8 m in PAN channel and 5,8 m in MS channels from a design altitude of 600 km.  The Satellite will carry two optical instruments. The narrow-field instrument will be capable of resolving 5.8 m GSD in four spectral channels corresponding to Landsat-1, 2, 3, and 4 (420–520 nm, 535–607 nm, 634–686 nm, and 750–960 nm).  The wide-field instrument will be capable of resolving 40,08 m GSD.  Both instruments are capable of recording HD video at 1920 by 1080 pixels.  The spacecraft will be capable of performing real-time imaging, attitude control and video streaming over Slovenia and other regions where it will be in view of a ground station with the appropriate setup. The spacecraft will also be capable of performing remote observations.</t>
  </si>
  <si>
    <t>0067</t>
  </si>
  <si>
    <t>Leon Pavlovič</t>
  </si>
  <si>
    <t>22477</t>
  </si>
  <si>
    <t>X-band ground station and software</t>
  </si>
  <si>
    <t xml:space="preserve">Zemeljska postaja za prenos podatkov s satelita na Zemljo z visoko hitrostjo.  </t>
  </si>
  <si>
    <t>Ground station for high data rate downlnk from satellites to the ground.</t>
  </si>
  <si>
    <t>0088</t>
  </si>
  <si>
    <t>Nacionalni inštitut za javno zdravje</t>
  </si>
  <si>
    <t>Brane Leskošek/Jožica Maučec Zakotnik</t>
  </si>
  <si>
    <t>Sistem za zajemanje in analizo podatkov o testih hoje za Slovenijo</t>
  </si>
  <si>
    <t>System for walk tests data acquisition and analyses for Slovenia</t>
  </si>
  <si>
    <t>Oprema je vgrajena v lokalno računalniško omrežje in služi vsem uporabnikom, ki dostopajo do storitev enote CINDI Slovenija (preimenovan v: Center za upravljanje programov preventive in krepitve zdravja na Nacionalnem inštitutu za javno zdravje-NIJZ). Mobilni (manjši) del opreme se uporablja tudi pri neposredni izvedbi testiranj hoje na terenu.</t>
  </si>
  <si>
    <t>The equipment is integrated into the local computer network and is used by all users who access services offered by CINDI Slovenia (new name: Prevention and Promotion Management Program at Nationa Institute for Public Helath). The mobile (smaller) part of equipment is used for online realisation of walk tests on the field.</t>
  </si>
  <si>
    <t>Oprema zagotavlja strežniško in omrežno podporo aplikacijam za zajemanje in predstavitev podatkov skupaj s statističnimi obdelavami ter omogoča zanesljivo in varno hrambo podatkov o testih hoje.</t>
  </si>
  <si>
    <t>The equipment is a basis for server and network services used by data acquisition applications together with statistical processing and safe and secure data maintenance about walk tests.</t>
  </si>
  <si>
    <t>54583,54584,54576,54572,54573,54599,54600,53121,54591,54592,54593,54594,54595,54596,54597</t>
  </si>
  <si>
    <t>http://www.nijz.si/</t>
  </si>
  <si>
    <t>Andrea Backović-Juričan, Tjaša Knific, Brane Leskošek</t>
  </si>
  <si>
    <t>CINDI WHO projekt</t>
  </si>
  <si>
    <t>Health Promotion Wales, Anglija.</t>
  </si>
  <si>
    <t>UP Fakulteta za management</t>
  </si>
  <si>
    <t>7097-001</t>
  </si>
  <si>
    <t>P5-0049</t>
  </si>
  <si>
    <t>Maja Meško</t>
  </si>
  <si>
    <t>Posodobitev računalniškega centra za management</t>
  </si>
  <si>
    <t>2010-2012</t>
  </si>
  <si>
    <t>Computer centre for management studies (update)</t>
  </si>
  <si>
    <t>Oprema je bila namenjena posodobitvi računalniškega centra in uporabljajo jo raziskovalci UP FM.</t>
  </si>
  <si>
    <t>The equipment was intended to modernize the computer center and used by researchers UP FM.</t>
  </si>
  <si>
    <t>Oprema je namenjena zbiranju in obdelavi podatkov v raziskovanju v managementu.</t>
  </si>
  <si>
    <t>The equipment is intended for the collection and processing od datas in the area of management.</t>
  </si>
  <si>
    <t>http://www.fm-kp.si/si/raziskovanje.html</t>
  </si>
  <si>
    <t>4, 14, 19, 23, 24</t>
  </si>
  <si>
    <t>Dušan Lesjak, Mitja Ruzzier, Nada Trunk Širca, Mirko Markič, Viktorija Florjančič, Zvone Vodovnik, Milan Vodopivec, Tina Bratkovič Kregar, Jasna Auer Antončič, Mihaela Kosančič</t>
  </si>
  <si>
    <t>Borut Likar</t>
  </si>
  <si>
    <t>J5-7588</t>
  </si>
  <si>
    <t>Mitja Ruzzier, Jasna Auer Antončič, Tina Bratkovič Kregar, Doris Gomezelj Omerzel</t>
  </si>
  <si>
    <t>J5-8232</t>
  </si>
  <si>
    <t>Milan Vodopivec, Suzana Laporšek, Matija Vodopivec, Mihaela Kosančič</t>
  </si>
  <si>
    <t>V5-1646</t>
  </si>
  <si>
    <t>Borut Likar, Peter Štrukelj</t>
  </si>
  <si>
    <t>Nadomestitev zastarane in dotrajane raziskovalne opreme</t>
  </si>
  <si>
    <t>Replacement of obsolete and outdated research equipment.</t>
  </si>
  <si>
    <t>Računalnike uporabljajo raziskovalci UP FM.</t>
  </si>
  <si>
    <t>Computers are used by researchers UP FM.</t>
  </si>
  <si>
    <t>Oprema je namenjena zbiranju in obdelavi podatkov v raziskovanju v managementu (večinoma 5.01, 5.02, 5.04, 5.05)</t>
  </si>
  <si>
    <t xml:space="preserve">The equipment is intended for the collection and processing od datas in the area of management (mostly 5.01, 5.02, 5.04, 5.05). </t>
  </si>
  <si>
    <t>1203933, 1203934, 1203935, 1203936, 1203937, 1203938, 1203939, 1203940, 1203941, 1203942</t>
  </si>
  <si>
    <t>Dušan Lesjak, Mitja Ruzzier, Nada Trunk Širca, Mirko Markič, Viktorija Florjančič, Milan Vodopivec, Tina Bratkovič Kregar, Jasna Auer Antončič, Armand Faganel, Roberto Biloslavo, Doris Gomezelj Omerzel, Mateja Jerman, Suzana Laporšek, Maja Meško, Igor  Rižnar, Klemen Širok, Mihaela Kosančič</t>
  </si>
  <si>
    <t xml:space="preserve"> /</t>
  </si>
  <si>
    <t>V5-1425</t>
  </si>
  <si>
    <t>Računalnik uporabljajo raziskovalci UP FM.</t>
  </si>
  <si>
    <t>Computer is used by researchers UP FM.</t>
  </si>
  <si>
    <t>Oprema je namenjena zbiranju in obdelavi podatkov v raziskovanju v managementu (večinoma 5.04)</t>
  </si>
  <si>
    <t xml:space="preserve">The equipment is intended for the collection and processing od datas in the area of management (mostly 5.04). </t>
  </si>
  <si>
    <t>1203945</t>
  </si>
  <si>
    <t>Peter Štrukelj, Borut Likar</t>
  </si>
  <si>
    <t>Dušan Lesjak</t>
  </si>
  <si>
    <t>06165</t>
  </si>
  <si>
    <t>1217595</t>
  </si>
  <si>
    <t>1217576, 1217577, 1217578, 1217579, 1217580</t>
  </si>
  <si>
    <t>Milan Vodopivec</t>
  </si>
  <si>
    <t>09745</t>
  </si>
  <si>
    <t>1217602</t>
  </si>
  <si>
    <t>Univerzitetni klinični center Maribor</t>
  </si>
  <si>
    <t>Nadja Kokalj Vokač</t>
  </si>
  <si>
    <t>Aparat za avotmatizirano sekvenciranje PSQ 96, System SQA Pyrosequencing</t>
  </si>
  <si>
    <t>Beckman Coulter sekvenator 285501 CEQ 8000 Genetic analysis system</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</si>
  <si>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</si>
  <si>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</si>
  <si>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</si>
  <si>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</si>
  <si>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</si>
  <si>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</si>
  <si>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</si>
  <si>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</si>
  <si>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Iztok Takač</t>
  </si>
  <si>
    <t>3D/4D digitalni diagnostični ultrazvočni aparat za aplikacije v ginekologiji Accuvix-xq prestige</t>
  </si>
  <si>
    <t>3D/4D digital diagnostic ultrasound machine for applications in gynecology Accuvix-xq prestige</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</si>
  <si>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</si>
  <si>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</si>
  <si>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</si>
  <si>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</si>
  <si>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Klinika za ginekol. in perinatol.</t>
  </si>
  <si>
    <t xml:space="preserve">Diagnostika in drugi raziskovalni nameni
</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</si>
  <si>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</si>
  <si>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</si>
  <si>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</si>
  <si>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</si>
  <si>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</si>
  <si>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</si>
  <si>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</si>
  <si>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</si>
  <si>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</si>
  <si>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</si>
  <si>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</si>
  <si>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</si>
  <si>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</si>
  <si>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</si>
  <si>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</si>
  <si>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</si>
  <si>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</si>
  <si>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Diagnostika in druge raziskovalne namene</t>
  </si>
  <si>
    <t>UKC MB</t>
  </si>
  <si>
    <t>Visokoresolucijski čitalec za mikromreže</t>
  </si>
  <si>
    <t>Microarray scanner</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</si>
  <si>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</si>
  <si>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</si>
  <si>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</si>
  <si>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</si>
  <si>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</si>
  <si>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</si>
  <si>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</si>
  <si>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</si>
  <si>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</si>
  <si>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</si>
  <si>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</si>
  <si>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</si>
  <si>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</si>
  <si>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</si>
  <si>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</si>
  <si>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</si>
  <si>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P3-0327</t>
  </si>
  <si>
    <t>Borut Kovačič</t>
  </si>
  <si>
    <t>Sistem video za morfodinamiko zarodkov</t>
  </si>
  <si>
    <t>Time lapsse system</t>
  </si>
  <si>
    <t>Oprema je dostopna po dogovoru z vodjo Laboratorija za OBMP</t>
  </si>
  <si>
    <t>Equipment is available according to agreement with head of IVF laboratory</t>
  </si>
  <si>
    <t>Video sistem služi za spremljanje razvoja in morfodinamike predimplantacijskih zarodkov in vitro in za ugotavljanje nepravilnosti v delitvah njihovih celic.</t>
  </si>
  <si>
    <t>Time lapse system is used for continuous monitoring of preimplantation embryo development and morphodinamic in vitro and for identification  of cleavage irregularities.</t>
  </si>
  <si>
    <t>https://www.ukc-mb.si/obvestila/oglasi/</t>
  </si>
  <si>
    <t>Laboratorij za OBMP</t>
  </si>
  <si>
    <t xml:space="preserve">Optična oprema za mikrokirurške operacije na modih in mikrofertilizacijo s semenčicami iz tkiva mod pri moških s težko obliko azoospermije </t>
  </si>
  <si>
    <t>Optical equipment for microsurgical testicular biopsy and intracytoplasmic sperm injection with testicular spermatozoa in men with a severe azospermia</t>
  </si>
  <si>
    <t>En del optične opreme se uporablja za identifikacijo semenskih kanalčkov z ohranjeno spermatogenezo med mikrokirurško biopsijo testisa. Drugi del optične opreme se uporablja za identifikacijo in izolacijo sperme iz bioptičnega tkiva, ki se nato uporablja v postopku intracitoplazmatske injekcije semenčic v procesu oploditve in vitro.</t>
  </si>
  <si>
    <t>One part of the optical equipment is used to identify tubuli seminiferi with preserved spermatogenesis during microsurgical testicular biopsy. The second part of optical equipment is used to identify and isolate sperm from bioptic tissue , which is then used in the intracytoplasmic sperm injection in the in vitro fertilization process.</t>
  </si>
  <si>
    <t>132892; 133312</t>
  </si>
  <si>
    <t>Institut "Jožef Stefan"</t>
  </si>
  <si>
    <t>Janez Pirš</t>
  </si>
  <si>
    <t>01120</t>
  </si>
  <si>
    <t>Analizator ionov v tekočih kristalih</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</si>
  <si>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</si>
  <si>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</si>
  <si>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</si>
  <si>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</si>
  <si>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</si>
  <si>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11/265</t>
  </si>
  <si>
    <t/>
  </si>
  <si>
    <t>Polona Umek</t>
  </si>
  <si>
    <t>ATR-FTIR spektrometer</t>
  </si>
  <si>
    <t xml:space="preserve">ATR-FTIR spektrometer (Attenuated Total Reflection Fourier Transform Infrared Spectrometer)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</si>
  <si>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</si>
  <si>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</si>
  <si>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</si>
  <si>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The equipment is intended for the recording of IR spectra in the FAR and MID IR regions for solid-state materials and aqueous solutions.</t>
  </si>
  <si>
    <t>14/191</t>
  </si>
  <si>
    <t>IJS</t>
  </si>
  <si>
    <t xml:space="preserve">Avtomatizirani sistem za izrezovanje gelov za proteomiko </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</si>
  <si>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</si>
  <si>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</si>
  <si>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</si>
  <si>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</si>
  <si>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12/138</t>
  </si>
  <si>
    <t>P1-0135</t>
  </si>
  <si>
    <t>Vladimir Cindro</t>
  </si>
  <si>
    <t>Avtomatski ožičevalnik elektronskih vezij z mikroskopom</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</si>
  <si>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</si>
  <si>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</si>
  <si>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</si>
  <si>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</si>
  <si>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</si>
  <si>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14/184</t>
  </si>
  <si>
    <t>P1-0102</t>
  </si>
  <si>
    <t>Andrej Likar</t>
  </si>
  <si>
    <t>Clover detektor</t>
  </si>
  <si>
    <t>High purity germanium clover detector</t>
  </si>
  <si>
    <t>Po predhodnem dogovoru z doc.dr. Lipoglavškom 01/477-34-93 matej.lipoglavsek@ijs.si</t>
  </si>
  <si>
    <t>Contact assist.prof. Matej Lipoglavšek 01/477-34-93 matej.lipoglavsek@ijs.si</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</si>
  <si>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</si>
  <si>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</si>
  <si>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12/152</t>
  </si>
  <si>
    <t>Simon Širca</t>
  </si>
  <si>
    <t>P1-0112</t>
  </si>
  <si>
    <t>Matjaž Žitnik</t>
  </si>
  <si>
    <t>P6-0283</t>
  </si>
  <si>
    <t>Janka Istenič</t>
  </si>
  <si>
    <t>Primož Pelicon</t>
  </si>
  <si>
    <t>Detekcijski sistem s hlajeno CCD-kamero</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</si>
  <si>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</si>
  <si>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</si>
  <si>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</si>
  <si>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10/235,10</t>
  </si>
  <si>
    <t>P2-0105</t>
  </si>
  <si>
    <t>Diferenčni dinamični kalorimeter (temperaturno območje: - 180ºC do + 700ºC)</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</si>
  <si>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</si>
  <si>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</si>
  <si>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</si>
  <si>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</si>
  <si>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</si>
  <si>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13/229</t>
  </si>
  <si>
    <t>Marija Kosec</t>
  </si>
  <si>
    <t>J2-1227</t>
  </si>
  <si>
    <t>L2-2343</t>
  </si>
  <si>
    <t>Janez Holc</t>
  </si>
  <si>
    <t>Denis Arčon</t>
  </si>
  <si>
    <t>14080</t>
  </si>
  <si>
    <t>Določitev fizikalno-kemijskih lastnosti trdnih in tekočih snovi</t>
  </si>
  <si>
    <t xml:space="preserve">Determination of physical-chemical properties of solids and liquids </t>
  </si>
  <si>
    <t>Robert Blinc</t>
  </si>
  <si>
    <t>P2-0001</t>
  </si>
  <si>
    <t>Stanislav Strmčnik</t>
  </si>
  <si>
    <t>Eksperimentalni energetski sistem s PEM gorivno celico</t>
  </si>
  <si>
    <t xml:space="preserve">Experimental power system based on PEM fuel cells </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</si>
  <si>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</si>
  <si>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</si>
  <si>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</si>
  <si>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</si>
  <si>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13/200</t>
  </si>
  <si>
    <t xml:space="preserve">P2-0001 </t>
  </si>
  <si>
    <t>Đani Juričić</t>
  </si>
  <si>
    <t xml:space="preserve">Razvoj demonstracijskega prototipa kogeneracije na osnovi gorivnih celic za vojaške namene </t>
  </si>
  <si>
    <t xml:space="preserve">Keramični procesor za razklop goriva in čiščenje izhodnih plinov </t>
  </si>
  <si>
    <t>Femtosekundni sistem za mešanje optičnih frekvenc</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</si>
  <si>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</si>
  <si>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</si>
  <si>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</si>
  <si>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</si>
  <si>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</si>
  <si>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11/260</t>
  </si>
  <si>
    <t>Dragan D. Mihailović</t>
  </si>
  <si>
    <t>P1-0192</t>
  </si>
  <si>
    <t>Martin Čopič</t>
  </si>
  <si>
    <t>Femtosekundni sistem za mešanje optičnih frekvenc s priborom</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</si>
  <si>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</si>
  <si>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</si>
  <si>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</si>
  <si>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12/126</t>
  </si>
  <si>
    <t>Tomaž Skapin</t>
  </si>
  <si>
    <t>FTIR spektrometer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</si>
  <si>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</si>
  <si>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</si>
  <si>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</si>
  <si>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</si>
  <si>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12/148</t>
  </si>
  <si>
    <t>L2-2211</t>
  </si>
  <si>
    <t>Andrej Stergaršek</t>
  </si>
  <si>
    <t>V4-0490</t>
  </si>
  <si>
    <t>Z1-6524</t>
  </si>
  <si>
    <t>Boris Žemva</t>
  </si>
  <si>
    <t>Z1-7037</t>
  </si>
  <si>
    <t>P1-0143</t>
  </si>
  <si>
    <t>Milena Horvat</t>
  </si>
  <si>
    <t>GC/HPLC/ICP-MS</t>
  </si>
  <si>
    <t>Inductively Coupled Plasma Mass Spectrometer coupled to GC/HPLC</t>
  </si>
  <si>
    <t>Po dogovoru; materialni stroški + ure operaterja</t>
  </si>
  <si>
    <t>Pon agreement; material  + personnel costs</t>
  </si>
  <si>
    <t>Uporablja se za določanje elementov in njihovih zvrsti v različnih vzorcih (okoljski,  biološki vzorci...).</t>
  </si>
  <si>
    <t>It is used for determination of elements and theitr compounds in different samples (environmental, biological…)</t>
  </si>
  <si>
    <t>12/125</t>
  </si>
  <si>
    <t>PR-01670</t>
  </si>
  <si>
    <t>PR-00438</t>
  </si>
  <si>
    <t>PR-01156</t>
  </si>
  <si>
    <t>PR-01872           PR-02727</t>
  </si>
  <si>
    <t>GC-C-IRMS (Gas Chromatograph - Combustion - Isope Ratio Mass Spectrometer)</t>
  </si>
  <si>
    <t>Isotope ratio mass spectrometer equipped with gas chromatograph and combustion unit</t>
  </si>
  <si>
    <t>Upon agreement; material  + personnel costs</t>
  </si>
  <si>
    <t>Analiza izotopske sestave vodika, ogljika in dušika v organskih spojinah po ločbi s plinskim kromatografom</t>
  </si>
  <si>
    <t>Compound-specific stable isotope analysis of  hydrogen, carbon and nitrogen after separation by gass chromatography and combustion</t>
  </si>
  <si>
    <t>11/284</t>
  </si>
  <si>
    <t>L4-9653</t>
  </si>
  <si>
    <t>Tomislav Levanič</t>
  </si>
  <si>
    <t>V4-0312</t>
  </si>
  <si>
    <t>Nives Ogrinc</t>
  </si>
  <si>
    <t>J1-2136</t>
  </si>
  <si>
    <t>Jadran Faganeli</t>
  </si>
  <si>
    <t>P1-0035</t>
  </si>
  <si>
    <t>Svjetlana Fajfer</t>
  </si>
  <si>
    <t>Heterogeni multiprocesorski sistem - GRID</t>
  </si>
  <si>
    <t>Heterogeneous multi processing system-GRID</t>
  </si>
  <si>
    <t>By arrangement</t>
  </si>
  <si>
    <t>Numerično modeliranje kompleksnih sistemov</t>
  </si>
  <si>
    <t>Numerical modelling of complex systems</t>
  </si>
  <si>
    <t>46613 01,46613 02,47447 XIV 207</t>
  </si>
  <si>
    <t xml:space="preserve">13/207 </t>
  </si>
  <si>
    <t>P2-0076</t>
  </si>
  <si>
    <t>Leon Žlajpah</t>
  </si>
  <si>
    <t>Humanoidni robot</t>
  </si>
  <si>
    <t>Humanoid robot</t>
  </si>
  <si>
    <t xml:space="preserve">Humanoidnega robota zaradi kompleksnosti upravljanja in s tem povezane nevarnosti poškodb opreme ne posojamo. Po predhodnem dogovoru se lahko pri nas izvajajo eksperimenti, ki jih sami pripravimo. Pri tem zaračunamo ceno ure po ceniku IJS </t>
  </si>
  <si>
    <t>The robot can be hired for experimental work providing that the experiments are prepared and executed by our personnel.  We charge according to the JSI personnel price list.</t>
  </si>
  <si>
    <t>Imitacija človeškega gibanja in akcij. Robot ima 28 prostostnih stopenj,  je visok 63 cm in težek 8,8 Kg</t>
  </si>
  <si>
    <t xml:space="preserve">The humanoid robot imitates human motion and can perform actions in simmilar way as humans. It has 28 DOF. The height of the robot is 63cm and the weight is 8,8 kg, The robot is equipped with vision system, force sensors and audio system. </t>
  </si>
  <si>
    <t>45460,45740, 45741, 45739, 46077, 45747, 45748 XIII 199</t>
  </si>
  <si>
    <t>13/199</t>
  </si>
  <si>
    <t xml:space="preserve">6.OP PACO+ </t>
  </si>
  <si>
    <t>Jadran Lenarčič</t>
  </si>
  <si>
    <t>Ionski izvor velike svetlosti</t>
  </si>
  <si>
    <t>High-brightness ion source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</si>
  <si>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</si>
  <si>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</si>
  <si>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</si>
  <si>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The equipment is dedicated to the formation of high-energy focused proton beams for elemental mapping of biological tissue, geological samples and micromachining.</t>
  </si>
  <si>
    <t>53759 XIV 200</t>
  </si>
  <si>
    <t>14/200</t>
  </si>
  <si>
    <t>Gaberščik Alenka</t>
  </si>
  <si>
    <t>IsoPrime MultiFlow Bio</t>
  </si>
  <si>
    <t>Equilibration unit for oxygen and hydrogen isotope analyses in water</t>
  </si>
  <si>
    <t>upon agreement; material  + personnel costs</t>
  </si>
  <si>
    <t>Ekvilibracija vode oz. vodnih raztopin s CO2 ali H2 za analizo izotopske sestave O in H</t>
  </si>
  <si>
    <t>Equilibration of water and water solution with CO2 or H2 for stable isotope analysis of O and H</t>
  </si>
  <si>
    <t>47422 XIV 222</t>
  </si>
  <si>
    <t>14/222</t>
  </si>
  <si>
    <t>J1-9498</t>
  </si>
  <si>
    <t>Sonja Lojen</t>
  </si>
  <si>
    <t>V4-0539</t>
  </si>
  <si>
    <t>J2-1433</t>
  </si>
  <si>
    <t>Jožef Pezdič</t>
  </si>
  <si>
    <t>Climatic chamber</t>
  </si>
  <si>
    <t>Nudimo vse vrste uslug in najema klimatske komore. Cena klimatske komore na dan se oblikuje po dogovoru, delo se zaračunava po ceniku IJS.</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</si>
  <si>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</si>
  <si>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</si>
  <si>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</si>
  <si>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12/144</t>
  </si>
  <si>
    <t>L7-9731</t>
  </si>
  <si>
    <t>Igor Mekjavić</t>
  </si>
  <si>
    <t>M2-0103                M2-0018</t>
  </si>
  <si>
    <t>L7-2413</t>
  </si>
  <si>
    <t>Konfokalna optika za rentgenske žarke</t>
  </si>
  <si>
    <t>confocal multilayer optics for X-rays</t>
  </si>
  <si>
    <t>Uporaba in cena cena po dogovoru, za uporabo kontaktirati dr. Dušana Turka (dusan.turk@ijs.si)</t>
  </si>
  <si>
    <t>This equipment is part of the system for measurement of diffraction pattern of crystals of macromolecules</t>
  </si>
  <si>
    <t>Oprema je del sistema za snemanje difrakcijskih vzorcev kristalov makromolekul.</t>
  </si>
  <si>
    <t>31837 03</t>
  </si>
  <si>
    <t>11/292</t>
  </si>
  <si>
    <t>J1-0733</t>
  </si>
  <si>
    <t>J1-9359</t>
  </si>
  <si>
    <t>P2-0037</t>
  </si>
  <si>
    <t>Borka Jerman Blažič</t>
  </si>
  <si>
    <t>Laboratorij za antropocentrične študije in računalniško forenziko</t>
  </si>
  <si>
    <t xml:space="preserve">Laboratory for anthropocentric studies and computer forensics </t>
  </si>
  <si>
    <t>Ni na razpolago</t>
  </si>
  <si>
    <t>Not for public use</t>
  </si>
  <si>
    <t>Evalvacija uporabnosti programske opreme</t>
  </si>
  <si>
    <t>Usability evaluation software</t>
  </si>
  <si>
    <t>46474,46478,46033,45549,45555,45550,46072,46061,46062,46064,46055,46056,56057,46058,460589,46473,46053,46015 XIII_208</t>
  </si>
  <si>
    <t>13/208</t>
  </si>
  <si>
    <t>Borka Džonova Jerman B.</t>
  </si>
  <si>
    <t xml:space="preserve">Laboratorijska izostatska stiskalnica </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</si>
  <si>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</si>
  <si>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</si>
  <si>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</si>
  <si>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</si>
  <si>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</si>
  <si>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12/112</t>
  </si>
  <si>
    <t>J2-9090</t>
  </si>
  <si>
    <t>Marko Hrovat</t>
  </si>
  <si>
    <t>Laboratorijska naprava za naparevanje in naprševanje Leybold UNIVX 300</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</si>
  <si>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</si>
  <si>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</si>
  <si>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</si>
  <si>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Naprševanje kovinskih elektrod na različne materiale. Možnost naprševanja do treh različnih kovinskih plasti v enem ciklusu.</t>
  </si>
  <si>
    <t>Sputtering of metal electrodes on different materials. Option sputtering up to three different metal layers in a single cycle.</t>
  </si>
  <si>
    <t>11/290</t>
  </si>
  <si>
    <t>L2-1187</t>
  </si>
  <si>
    <t>Igor Muševič</t>
  </si>
  <si>
    <t>09089</t>
  </si>
  <si>
    <t>Laserska pinceta</t>
  </si>
  <si>
    <t>Laser tweezers</t>
  </si>
  <si>
    <t>Možnost meritev po ceniku IJS, možnost brezplačne uporabe v primeru izvajanja skupnih RR projektov. Dodatni podatki o skrbnikih opreme na razpolago na RO</t>
  </si>
  <si>
    <t>Posibility of measurements according to the IJS price-list, possibility for free usage in case of joined projects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</si>
  <si>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</si>
  <si>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</si>
  <si>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44433, 45528,46085,46017,46079,45830,46555,46464 XIII219</t>
  </si>
  <si>
    <t>13/219</t>
  </si>
  <si>
    <t>Tomaž Apih</t>
  </si>
  <si>
    <t>07518</t>
  </si>
  <si>
    <t>Magnetno-resonančni relaksometer (s hitrim cikliranjem magnetnega polja)</t>
  </si>
  <si>
    <t>Fast field cycling NMR relaxomer</t>
  </si>
  <si>
    <t>Meritve molekularne dinamike snovi</t>
  </si>
  <si>
    <t>Investigations of molecular dynamics</t>
  </si>
  <si>
    <t>11/280</t>
  </si>
  <si>
    <t>P2-0082</t>
  </si>
  <si>
    <t>Peter Panjan</t>
  </si>
  <si>
    <t>Magnetronska izvira in napajalniki za vgradnjo v napravo za nanašanje niozkotemperaturnih prevlek</t>
  </si>
  <si>
    <t>Magnetron sources and power supply for deposition of low temperature hard coatings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</si>
  <si>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</si>
  <si>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</si>
  <si>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pri temperaturi pod 200 °C z pulznim magnetronskim naprševanjem.</t>
  </si>
  <si>
    <t>Deposition of low temperature hard coatings by pulsed magnetron sputtering at temperature bellow 200 °C.</t>
  </si>
  <si>
    <t>46032 XIV 205</t>
  </si>
  <si>
    <t>13/205</t>
  </si>
  <si>
    <t>Miran Mozetič</t>
  </si>
  <si>
    <t>L2-9189</t>
  </si>
  <si>
    <t>Darinka Kek Merl</t>
  </si>
  <si>
    <t>L2-0858</t>
  </si>
  <si>
    <t>Tomaž Gyergyek</t>
  </si>
  <si>
    <t>L2-2100</t>
  </si>
  <si>
    <t>Adolf Jesih</t>
  </si>
  <si>
    <t>Masni spektrometer</t>
  </si>
  <si>
    <t>Mass spectrometer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</si>
  <si>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</si>
  <si>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</si>
  <si>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</si>
  <si>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</si>
  <si>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53396 XIV 189</t>
  </si>
  <si>
    <t>14/189</t>
  </si>
  <si>
    <t>Marko Fonović</t>
  </si>
  <si>
    <t>Masni spektrometer LTQ Orbitrap XL ETD</t>
  </si>
  <si>
    <t>Mass Spectrometer LTQ Orbitrap XL ETD</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</si>
  <si>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</si>
  <si>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</si>
  <si>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</si>
  <si>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</si>
  <si>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50846 XIV 170</t>
  </si>
  <si>
    <t>14/170</t>
  </si>
  <si>
    <t>Janez Kovač</t>
  </si>
  <si>
    <t>Masni spektrometer sekundarnih ionov SIMS</t>
  </si>
  <si>
    <t>Time of flight secondary ion mass spectrometer TOF SIMS</t>
  </si>
  <si>
    <t>Uporaba je možna za zunanje uporabnike po predhodnem dogovoru. Kontaktirati dr. Janeza Kovača (janez.kovac@ijs.si, 01 477 3403)</t>
  </si>
  <si>
    <t>Application for external users is possible, contact person dr. Janez Kovač (janez.kovac@ijs.si, 01 477 3403)</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</si>
  <si>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</si>
  <si>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</si>
  <si>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53366 XIV 188</t>
  </si>
  <si>
    <t>14/188</t>
  </si>
  <si>
    <t>J2-4287</t>
  </si>
  <si>
    <t>L7-4009</t>
  </si>
  <si>
    <t>L2-4225</t>
  </si>
  <si>
    <t>Uroš Cvelbar</t>
  </si>
  <si>
    <t>L7-4035</t>
  </si>
  <si>
    <t>Alenka Vesel</t>
  </si>
  <si>
    <t xml:space="preserve">Masni spektrometer visoke ločljivosti s tekočinskim kromatografom, z API in MALDI ionizacijami in Q-Tof masnima analizatorjema </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</si>
  <si>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</si>
  <si>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</si>
  <si>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</si>
  <si>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12/114</t>
  </si>
  <si>
    <t>PR-00132</t>
  </si>
  <si>
    <t>PR-00506</t>
  </si>
  <si>
    <t>J3-9470</t>
  </si>
  <si>
    <t>Joško Osredkar</t>
  </si>
  <si>
    <t>PR-01084</t>
  </si>
  <si>
    <t>Radmila Milačič</t>
  </si>
  <si>
    <t>Masni spektrometer z induktivno sklopljeno plazmo ICP-MS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</si>
  <si>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</si>
  <si>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</si>
  <si>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</si>
  <si>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</si>
  <si>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</si>
  <si>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49127 XIV 202</t>
  </si>
  <si>
    <t>14/202</t>
  </si>
  <si>
    <t>Marko Mikuž</t>
  </si>
  <si>
    <t>Merilna oprema za izvrednotenje prototipov detektorjev</t>
  </si>
  <si>
    <t xml:space="preserve">Detector evaluation equippment </t>
  </si>
  <si>
    <t>Ni dostopna</t>
  </si>
  <si>
    <t>None</t>
  </si>
  <si>
    <t>Modularna elektronika je vgrajena v več eksperimentalnih postavitev</t>
  </si>
  <si>
    <t>Modular electronics is built into various experimental set-ups</t>
  </si>
  <si>
    <t>12/146</t>
  </si>
  <si>
    <t>P1-0031</t>
  </si>
  <si>
    <t>Danilo Zavrtanik</t>
  </si>
  <si>
    <t>Merilni sistem za nevtronsko aktivacijsko analizo in gama spektrometrijo</t>
  </si>
  <si>
    <t>HPGe detector (45%), hardware and software for MCA emulator</t>
  </si>
  <si>
    <t>po dogovoru; materialni stroški + ure operaterja</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</si>
  <si>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</si>
  <si>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</si>
  <si>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</si>
  <si>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11/285</t>
  </si>
  <si>
    <t>PR-01800</t>
  </si>
  <si>
    <t>PR-02178-1           PR-00786-4</t>
  </si>
  <si>
    <t>PR-00549</t>
  </si>
  <si>
    <t xml:space="preserve">Merilnik mikrotrdote </t>
  </si>
  <si>
    <t>Microhardness tester</t>
  </si>
  <si>
    <t>Zunanjim uporabnikom zaračunavamo delo operaterja (28.2 €/uro)</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</si>
  <si>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</si>
  <si>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</si>
  <si>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</si>
  <si>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41239,41239 01</t>
  </si>
  <si>
    <t>12/120</t>
  </si>
  <si>
    <t>L2-0388</t>
  </si>
  <si>
    <t>Jože Flašker</t>
  </si>
  <si>
    <t>Mikro LC sistem za zbiranje in nanašanje frakcij</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</si>
  <si>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</si>
  <si>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</si>
  <si>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</si>
  <si>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</si>
  <si>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 xml:space="preserve">
48324,46879,46853,47552,47553,47428,46659,48203,47586,47712,46285,48112 XIV_217</t>
  </si>
  <si>
    <t>14/217</t>
  </si>
  <si>
    <t>J3-0389</t>
  </si>
  <si>
    <t>J3-0386</t>
  </si>
  <si>
    <t>Jože Pungerčar</t>
  </si>
  <si>
    <t>J7-2230</t>
  </si>
  <si>
    <t>Marija Nika Lovšin</t>
  </si>
  <si>
    <t>P2-0084</t>
  </si>
  <si>
    <t>Spomenka Kobe</t>
  </si>
  <si>
    <t>Mikroskop na atomsko silo</t>
  </si>
  <si>
    <t>Atomic Force Microscope</t>
  </si>
  <si>
    <t>Opremo uporabljajo šolani operaterji, ki lahko analize izvajajo tudi za druge raziskovalne organizacije. Cena je odvisna od zahtevnosti analiz.</t>
  </si>
  <si>
    <t>Specific training is required to operate the equipment. Trained operaters can perform analyses for users from other research institutions. Price is dependent on a complexity of analyses.</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</si>
  <si>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</si>
  <si>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</si>
  <si>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44551,44551-1,44551-2,44551-01 XIII_221</t>
  </si>
  <si>
    <t>13/221</t>
  </si>
  <si>
    <t>J2-6705</t>
  </si>
  <si>
    <t>Miran Čeh</t>
  </si>
  <si>
    <t>J2-7432</t>
  </si>
  <si>
    <t>Aleksander Rečnik</t>
  </si>
  <si>
    <t>J2-7133</t>
  </si>
  <si>
    <t>Johannes Teun Van Elteren</t>
  </si>
  <si>
    <t>Mikroskop na atomsko silo AFM</t>
  </si>
  <si>
    <t>Atomic force microscope AFM</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</si>
  <si>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</si>
  <si>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</si>
  <si>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</si>
  <si>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</si>
  <si>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12/117</t>
  </si>
  <si>
    <t>Mikrovalovni sistem za razklope in ekstrakcije</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</si>
  <si>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</si>
  <si>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</si>
  <si>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</si>
  <si>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48311 XIV_223</t>
  </si>
  <si>
    <t>14/223</t>
  </si>
  <si>
    <t>Modularna elektronika</t>
  </si>
  <si>
    <t>Modular Electronics</t>
  </si>
  <si>
    <t>11/255</t>
  </si>
  <si>
    <t>MultiPROBE II HT Digestion Station</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</si>
  <si>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</si>
  <si>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</si>
  <si>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12/133</t>
  </si>
  <si>
    <t>Nadgradnja dvobarvne laserske pincete</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</si>
  <si>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</si>
  <si>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</si>
  <si>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</si>
  <si>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</si>
  <si>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</si>
  <si>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46464 01-04, 49085.50427 XIV 183</t>
  </si>
  <si>
    <t>14/183</t>
  </si>
  <si>
    <t>Andrej Filipčič</t>
  </si>
  <si>
    <t>Nadgradnja grid vozlišča SiGNET</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</si>
  <si>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</si>
  <si>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</si>
  <si>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</si>
  <si>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</si>
  <si>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</si>
  <si>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49932-49951 XIV 195</t>
  </si>
  <si>
    <t>14/195</t>
  </si>
  <si>
    <t>Igor Sega</t>
  </si>
  <si>
    <t>Nadgradnja heterogene računalniške gruče</t>
  </si>
  <si>
    <t>HPC cluster upgrade</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</si>
  <si>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</si>
  <si>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</si>
  <si>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</si>
  <si>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</si>
  <si>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53681,53682 XIV 192</t>
  </si>
  <si>
    <t>14/192</t>
  </si>
  <si>
    <t xml:space="preserve">P1-0035 </t>
  </si>
  <si>
    <t xml:space="preserve">P1-0044 </t>
  </si>
  <si>
    <t xml:space="preserve">P1-0055 </t>
  </si>
  <si>
    <t>Nadgradnja identifikacije delcev v detektorju Belle</t>
  </si>
  <si>
    <t>Belle particle identification detector upgrade</t>
  </si>
  <si>
    <t>Oprema vgrajena v detektor Belle v KEK, Tsukuba, Japonska</t>
  </si>
  <si>
    <t>Part of the Belle detector at KEK in Tsukuba, Japan</t>
  </si>
  <si>
    <t>OS25616</t>
  </si>
  <si>
    <t>13/214</t>
  </si>
  <si>
    <t>Nadradnja TIER-1 demonstratorja</t>
  </si>
  <si>
    <t>TIER-2 Demonstrator Upgrade</t>
  </si>
  <si>
    <t>Računalniška oprema ni več v uporabi</t>
  </si>
  <si>
    <t>Obsolete</t>
  </si>
  <si>
    <t>Oprema vključena v slovensko Grid vozlišče SiGNET</t>
  </si>
  <si>
    <t>Part of Slovenian Grid node SiGNET</t>
  </si>
  <si>
    <t>12/145</t>
  </si>
  <si>
    <t>18274</t>
  </si>
  <si>
    <t>Nanoreaktor</t>
  </si>
  <si>
    <t>Nanoreactor</t>
  </si>
  <si>
    <t>Kemijske reakcije na molekularnem nivoju</t>
  </si>
  <si>
    <t>Chemical reactions at the molecular level</t>
  </si>
  <si>
    <t>11/281</t>
  </si>
  <si>
    <t>Naprava za funkcionalizacijo površin novih materialov</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</si>
  <si>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</si>
  <si>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</si>
  <si>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</si>
  <si>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45942 XIV 202</t>
  </si>
  <si>
    <t>13/202</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</si>
  <si>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</si>
  <si>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</si>
  <si>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</si>
  <si>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Nanos trdih PVD prevlek za zaščito orodij in strojnih delov</t>
  </si>
  <si>
    <t>Deposition of PVD hard coatings for protection of tools and components</t>
  </si>
  <si>
    <t>39000,39000 01</t>
  </si>
  <si>
    <t>11/262</t>
  </si>
  <si>
    <t>Nizko-energijska ionska erozija materialov</t>
  </si>
  <si>
    <t>Low-energy ion-miller for TEM specimen preparation (Technoorg Linda, Gentle Mill)</t>
  </si>
  <si>
    <t xml:space="preserve">Opremo uporabljajo šolani operaterji, ki lahko analize izvajajo tudi za druge raziskovalne organizacije. Cena je odvisna od zahtevnosti analiz. </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</si>
  <si>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</si>
  <si>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</si>
  <si>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11/278</t>
  </si>
  <si>
    <t>Z2-6621</t>
  </si>
  <si>
    <t>Z1-6493</t>
  </si>
  <si>
    <t>Tadej Dolenec</t>
  </si>
  <si>
    <t>Pavel Cevc</t>
  </si>
  <si>
    <t>01106</t>
  </si>
  <si>
    <t>Obnovitev 9,6 GHz spektrometra za elektronsko paramagnetno resonanco</t>
  </si>
  <si>
    <t>Refurbishing of 9,6 GHz electron paramagnetic resonance spectrometer</t>
  </si>
  <si>
    <t>12/130</t>
  </si>
  <si>
    <t>Igor Mozetič</t>
  </si>
  <si>
    <t>Oprema za analitiko podatkov in tekstov</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</si>
  <si>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</si>
  <si>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</si>
  <si>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</si>
  <si>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</si>
  <si>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</si>
  <si>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50696,50563,50590,50591,.......... XIV_190</t>
  </si>
  <si>
    <t>14/190</t>
  </si>
  <si>
    <t>Oprema za visokozmogljivostno subcelularno vizualizacijo</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</si>
  <si>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</si>
  <si>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</si>
  <si>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</si>
  <si>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</si>
  <si>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</si>
  <si>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53794,50284,51173, 50930, 50929, 50932, 50723, 50689, 46931, 50281 XIV 173</t>
  </si>
  <si>
    <t>14/173</t>
  </si>
  <si>
    <t>Nada Lavrač</t>
  </si>
  <si>
    <t>Oprema za zajemanja in semantično analizo multimedijskih podatkov</t>
  </si>
  <si>
    <t>Equipment for recording and semantic analysis of multimedia data</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</si>
  <si>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</si>
  <si>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</si>
  <si>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</si>
  <si>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</si>
  <si>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 xml:space="preserve">45525
45813
45814
46012
46817
45874
45874  01
47093
46815
46956
46955
47204
47144
47262
47263
47495
48017
48018
48019
48027
48034
47797 XIII_206
</t>
  </si>
  <si>
    <t>13/206</t>
  </si>
  <si>
    <t>IST WORLD FP6-015823</t>
  </si>
  <si>
    <t xml:space="preserve">VoiceTRAN II M2-0132 </t>
  </si>
  <si>
    <t xml:space="preserve">IQ FP6-516169 </t>
  </si>
  <si>
    <t>medinet+</t>
  </si>
  <si>
    <t>Optični merilni sistem za analizo gibanja</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</si>
  <si>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</si>
  <si>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</si>
  <si>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</si>
  <si>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</si>
  <si>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 xml:space="preserve">Equipement enables 3D motion measurement by using passive markers attached to measiring points.  The position accuracy of measurements is under 1mm. The measuring rate is up to 100Hz and  the measuring volume is up to 10m3. </t>
  </si>
  <si>
    <t>11/276</t>
  </si>
  <si>
    <t>7.OP CONFIDENCE</t>
  </si>
  <si>
    <t>Ester Heath</t>
  </si>
  <si>
    <t>Plinski kromatograf z masnoselektivnim detektorjem MS/MS načinom delovanja</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</si>
  <si>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</si>
  <si>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</si>
  <si>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</si>
  <si>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</si>
  <si>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</si>
  <si>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51078 XIV 197</t>
  </si>
  <si>
    <t>14/197</t>
  </si>
  <si>
    <t>Posodobitev profilometra</t>
  </si>
  <si>
    <t>Upgrade of stylus profilometer</t>
  </si>
  <si>
    <t>only operator cost is charged (28,2 €/h)</t>
  </si>
  <si>
    <t>Analiza topografije površine podlag pred in po nanosu prevlek. Merjenje debeline tankih plasti.</t>
  </si>
  <si>
    <t>Study of substrate topography before and after deposition. Thin film thickness measurement.</t>
  </si>
  <si>
    <t>41239,45284 XIII 218</t>
  </si>
  <si>
    <t>13/218</t>
  </si>
  <si>
    <t>L2-2150</t>
  </si>
  <si>
    <t>Marta Klanjšek-Gunde</t>
  </si>
  <si>
    <t>P2-0091</t>
  </si>
  <si>
    <t>Danilo Suvorov</t>
  </si>
  <si>
    <t>Praškovni rentgenski difraktometer</t>
  </si>
  <si>
    <t>Powder X-ray diffraction, Bruker D4</t>
  </si>
  <si>
    <t>24 ur, tel. 4773708, dr. S. Škapin</t>
  </si>
  <si>
    <t>24 hours, Phone: +386 1 477 3708</t>
  </si>
  <si>
    <t>Praškovna rentgenska analiza</t>
  </si>
  <si>
    <t>Powder X-ray diffraction</t>
  </si>
  <si>
    <t>11/295</t>
  </si>
  <si>
    <t>L2-2410</t>
  </si>
  <si>
    <t>Monika Jenko</t>
  </si>
  <si>
    <t>L2-2185</t>
  </si>
  <si>
    <t>L2-2373</t>
  </si>
  <si>
    <t>Preparativna centrifuga</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</si>
  <si>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</si>
  <si>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</si>
  <si>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</si>
  <si>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</si>
  <si>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11/267</t>
  </si>
  <si>
    <t>J1-0711</t>
  </si>
  <si>
    <t>J1-0185</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</si>
  <si>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</si>
  <si>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</si>
  <si>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</si>
  <si>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</si>
  <si>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</si>
  <si>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</si>
  <si>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11/294</t>
  </si>
  <si>
    <t>Računalniška in merilna oprema za upravljanje in diagnosticiranje kompleksnih sistemov</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</si>
  <si>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</si>
  <si>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</si>
  <si>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</si>
  <si>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12/143</t>
  </si>
  <si>
    <t xml:space="preserve">L2-3504 </t>
  </si>
  <si>
    <t>Mina Žele</t>
  </si>
  <si>
    <t xml:space="preserve">L2-6554 </t>
  </si>
  <si>
    <t xml:space="preserve">L2-7537 </t>
  </si>
  <si>
    <t>Računalniška in merilno-regulacijska oprema laboratorija za tehnologijo vodenja sistemov</t>
  </si>
  <si>
    <t>Process and control modules for the laboratory of control systems technology</t>
  </si>
  <si>
    <t>Meritve EM emisij in analiza EM združljivosti naprav v procesnem okolju; preizkušanje metod vodenja na procesni opremi</t>
  </si>
  <si>
    <t xml:space="preserve">Measurement of EM emissions of electronic equipment and analysis of EM compatibility in the process environment </t>
  </si>
  <si>
    <t>38499.38500,38518,38519,38520,38521,38616,38897,38560,38597,38598,38531,38532,38594,38595,38596,38615,</t>
  </si>
  <si>
    <t>11/274</t>
  </si>
  <si>
    <t>L2-4221</t>
  </si>
  <si>
    <t>P2-0209</t>
  </si>
  <si>
    <t>Matjaž Gams</t>
  </si>
  <si>
    <t>Računalniška oprema za raziskave ambientalne inteligence</t>
  </si>
  <si>
    <t>Computer equipment for research in ambient intelligence</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</si>
  <si>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</si>
  <si>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</si>
  <si>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</si>
  <si>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</si>
  <si>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 xml:space="preserve">50043,49705,51514-19,51584-89,49881...XIV_186 </t>
  </si>
  <si>
    <t>14/186</t>
  </si>
  <si>
    <t>PR-03610</t>
  </si>
  <si>
    <t>Mitja Luštrek</t>
  </si>
  <si>
    <t>PR-04275</t>
  </si>
  <si>
    <t>Domen Marinčič</t>
  </si>
  <si>
    <t>PR-02778</t>
  </si>
  <si>
    <t>Aleš Tavčar</t>
  </si>
  <si>
    <t>Ivan Bratko</t>
  </si>
  <si>
    <t>Računalniška oprema za razvoj inteligentnih internetnih storitev</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</si>
  <si>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</si>
  <si>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</si>
  <si>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</si>
  <si>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</si>
  <si>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</si>
  <si>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11/270</t>
  </si>
  <si>
    <t>L2-5373</t>
  </si>
  <si>
    <t>V2-0893</t>
  </si>
  <si>
    <t>Tomaž Šef</t>
  </si>
  <si>
    <t>V2-0894</t>
  </si>
  <si>
    <t>Računalniška oprema za razvoj porazdeljenih inteligentnih sistemov</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</si>
  <si>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</si>
  <si>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</si>
  <si>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</si>
  <si>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12/113</t>
  </si>
  <si>
    <t>L2-6234</t>
  </si>
  <si>
    <t>M2-0156</t>
  </si>
  <si>
    <t>V2-0130</t>
  </si>
  <si>
    <t>Računalniška oprema za semantične informacijske storitve</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</si>
  <si>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</si>
  <si>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</si>
  <si>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</si>
  <si>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</si>
  <si>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</si>
  <si>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12/150</t>
  </si>
  <si>
    <t>SEKT EU IST IP 2003-506826</t>
  </si>
  <si>
    <t>L6-6373</t>
  </si>
  <si>
    <t>Matija Ogrin</t>
  </si>
  <si>
    <t>ECOGEN QLRT-2001-01666</t>
  </si>
  <si>
    <t xml:space="preserve">MEDINET </t>
  </si>
  <si>
    <t>P2-0026</t>
  </si>
  <si>
    <t>Igor Simonovski</t>
  </si>
  <si>
    <t>Računska računalniška gruča</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</si>
  <si>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</si>
  <si>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</si>
  <si>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</si>
  <si>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</si>
  <si>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</si>
  <si>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45700,45700 01 XIII_225</t>
  </si>
  <si>
    <t>13/225</t>
  </si>
  <si>
    <t>PR-00691</t>
  </si>
  <si>
    <t>PR-01857</t>
  </si>
  <si>
    <t>PR-02538</t>
  </si>
  <si>
    <t>J2-9168</t>
  </si>
  <si>
    <t>Iztok Tiselj</t>
  </si>
  <si>
    <t>Cluster</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</si>
  <si>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</si>
  <si>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</si>
  <si>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</si>
  <si>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</si>
  <si>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51430,51430-1 XIV 177</t>
  </si>
  <si>
    <t>14/177</t>
  </si>
  <si>
    <t>Ramanski spektrometer</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</si>
  <si>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</si>
  <si>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</si>
  <si>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</si>
  <si>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</si>
  <si>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</si>
  <si>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50651 xiv 198</t>
  </si>
  <si>
    <t>14/198</t>
  </si>
  <si>
    <t>P2-0095</t>
  </si>
  <si>
    <t>Roman Trobec</t>
  </si>
  <si>
    <t>Raziskovalni vzporedni računalnik</t>
  </si>
  <si>
    <t>Parallel computer (34 CPU - toroidal 6-mesh)</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</si>
  <si>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</si>
  <si>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</si>
  <si>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</si>
  <si>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</si>
  <si>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12/149</t>
  </si>
  <si>
    <t xml:space="preserve">V2-0127 </t>
  </si>
  <si>
    <t>Boštjan Vilfan</t>
  </si>
  <si>
    <t xml:space="preserve">COST IC0805, </t>
  </si>
  <si>
    <t>BI-UA/09-10-001</t>
  </si>
  <si>
    <t xml:space="preserve">(CRP) Računske Grid tehnologije za učinkovitejo uporabo uporabo računalniških virov v podjetjih </t>
  </si>
  <si>
    <t>Rentgenski praškovni difraktometer</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</si>
  <si>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</si>
  <si>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</si>
  <si>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</si>
  <si>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</si>
  <si>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</si>
  <si>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46660 XIV_226</t>
  </si>
  <si>
    <t>14/226</t>
  </si>
  <si>
    <t>P2-0087</t>
  </si>
  <si>
    <t>Aleš Dakskobler</t>
  </si>
  <si>
    <t>Reometer (Physica MCR301 Modular Compact)</t>
  </si>
  <si>
    <t>Physica MCR301 Modular Compact Rheometer, Anton Paar</t>
  </si>
  <si>
    <t>Oprema je na voljo na Institutu Jožef Stefan, na Odseku za inženirsko keramiko</t>
  </si>
  <si>
    <t>Rotational and oscilation measurement of rheological properties of  liquids, suspensions and pastes.</t>
  </si>
  <si>
    <t>Oprema je namenjena merjenju reoloških lastnosti tekočin, suspenzij in past. Meritve je mogoče opravljati v rotacijskem in oscilacijskem načinu. Omogoča tudi merjenje reoloških lastnosti v magnetnem polju.</t>
  </si>
  <si>
    <t>The equipment is designed for the measurement of rheological properties of liquids, suspensions and pastes. The measurements can be conducted in rotational or oscilation modes. The measurement of rheologival properties can also be conducted in magnetic field.</t>
  </si>
  <si>
    <t>42727,42727 1,42727-1</t>
  </si>
  <si>
    <t>12/128</t>
  </si>
  <si>
    <t>Tomaž Kosmač</t>
  </si>
  <si>
    <t>L2-9360</t>
  </si>
  <si>
    <t>Kristoffer Krnel</t>
  </si>
  <si>
    <t>Sistem za čiščenje substratov</t>
  </si>
  <si>
    <t>System for substrate cleaning</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</si>
  <si>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</si>
  <si>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</si>
  <si>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45692,46018,45735,45304,39948,46567,44552,45691,45875,46019,46051 XIII_210</t>
  </si>
  <si>
    <t>13/210</t>
  </si>
  <si>
    <t xml:space="preserve">P1-0040 </t>
  </si>
  <si>
    <t xml:space="preserve">Dragan Mihailović </t>
  </si>
  <si>
    <t>04540</t>
  </si>
  <si>
    <t>Sistem za ekscitacijsko spektroskopijo neravnovesnih pojavov</t>
  </si>
  <si>
    <t>Excitation spectroscopy system for study of non-equilibrium phenomena</t>
  </si>
  <si>
    <t xml:space="preserve">Oprema je dosegljiva po dogovoru s skrbnikom. Dodatni podatki o skrbnikih opreme na razpolago na RO </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</si>
  <si>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</si>
  <si>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</si>
  <si>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46875.46727.47453.46923.47804.48250.48251.48238.47342.47448.46788.47940.  XIII_227</t>
  </si>
  <si>
    <t>13/228</t>
  </si>
  <si>
    <t>Janez Štrancar</t>
  </si>
  <si>
    <t>18273</t>
  </si>
  <si>
    <t>Sistem za fluorescenčno mikrospektroskopijo</t>
  </si>
  <si>
    <t>System for fluorescence microspectroscopy</t>
  </si>
  <si>
    <t>Možnost meritev po ceniku IJS, možnost brezplačne uporabe v primeru izvajanja skupnih RR projektov</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</si>
  <si>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</si>
  <si>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</si>
  <si>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45811 XIV 211</t>
  </si>
  <si>
    <t>P1-0060</t>
  </si>
  <si>
    <t>V4-0522</t>
  </si>
  <si>
    <t>J3-2270</t>
  </si>
  <si>
    <t>Milan Petelin</t>
  </si>
  <si>
    <t>J7-0337</t>
  </si>
  <si>
    <t>Marjeta Šentjurc</t>
  </si>
  <si>
    <t>Sistem za karakterizacijo radioaktivnih aerosolov velikosti od 2 do 400 nm</t>
  </si>
  <si>
    <t>System for characterization radioactivity aerosol size from 2 to 400 nm</t>
  </si>
  <si>
    <t>Uporablja se za karakterizacijo radioaktivnih aerosolov velikosti od 2 do 400 nm v vzorcih zraka</t>
  </si>
  <si>
    <t>It is used for characterization radioactivity aerosol size from 2 to 400 nm in air samples</t>
  </si>
  <si>
    <t>46078,46662 XIII_224</t>
  </si>
  <si>
    <t>13/224</t>
  </si>
  <si>
    <t>J1-0745</t>
  </si>
  <si>
    <t>Janja Vaupotič</t>
  </si>
  <si>
    <t>Sistem za lasersko mikrostrukturiranje in analizo tankoplastnih struktur</t>
  </si>
  <si>
    <t>System for laser microstructuring and thin layer structure analysis</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</si>
  <si>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</si>
  <si>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</si>
  <si>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50652, 51353, 52280 01, 53361 XIV 203</t>
  </si>
  <si>
    <t>14/203</t>
  </si>
  <si>
    <t>Sistem za manipulacijo mikrobnih površin</t>
  </si>
  <si>
    <t>System for microbial surface manipulation</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</si>
  <si>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</si>
  <si>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</si>
  <si>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45125,44927,44928,44926,44789,45172,45811,45126,45132,45354 XIII_213</t>
  </si>
  <si>
    <t>13/213</t>
  </si>
  <si>
    <t>Tomaž Mertelj</t>
  </si>
  <si>
    <t>Sistem za optično femtosekundno spektroskopijo z ultravisoko časovno  ločljivostjo</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</si>
  <si>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</si>
  <si>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</si>
  <si>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</si>
  <si>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</si>
  <si>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</si>
  <si>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51442 XIV 201</t>
  </si>
  <si>
    <t>14/201</t>
  </si>
  <si>
    <t>Sistem za proizvodnjo rekombinantnih proteinov</t>
  </si>
  <si>
    <t>System for production of recombinant proteins</t>
  </si>
  <si>
    <t>Expression of recombinant proteins</t>
  </si>
  <si>
    <t>Sistem predstavlja infrastrukturno osnovo za pridobivanje rekombinantnih proteinov v bakteriji, kvasovki in insektnih celicah.</t>
  </si>
  <si>
    <t>The system represents an infrastructure platform for the production of recombinant proteins in bacteria, yeasts and insect cells.</t>
  </si>
  <si>
    <t xml:space="preserve">47438,47452,47974,47431,47439,47536,746892,46584,46293,46972,47441,47440,47382,47922,47936,                                 XIII_216
</t>
  </si>
  <si>
    <t>13/216</t>
  </si>
  <si>
    <t>Vid Bobnar</t>
  </si>
  <si>
    <t>Sistem za visokotemperaturno dielektrično karakterizacijo</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</si>
  <si>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</si>
  <si>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</si>
  <si>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</si>
  <si>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45321,44934, XIII_201</t>
  </si>
  <si>
    <t>13/201</t>
  </si>
  <si>
    <t>J1-9534</t>
  </si>
  <si>
    <t>J1-2015</t>
  </si>
  <si>
    <t>Zdravko Kutnjak</t>
  </si>
  <si>
    <t xml:space="preserve">Sistem za vizualizacijo gelov in drugih vzorcev </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</si>
  <si>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</si>
  <si>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</si>
  <si>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</si>
  <si>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</si>
  <si>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12/136</t>
  </si>
  <si>
    <t>Peter Križan</t>
  </si>
  <si>
    <t>Sledilni sistem za SuperBelle</t>
  </si>
  <si>
    <t>Tracking System for SuperBelle</t>
  </si>
  <si>
    <t>Oprema je dostopna 24 ur na dan po predhodnem dogovoru z prof. dr. Petrom Križanom preko e-maila peter.krizan@ijs.si. Oprema se nahaja v institutu KEK v Tsukubi na Japonskem, dostop je omejen na člane mednarodne raziskovalne skupine Belle.</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</si>
  <si>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</si>
  <si>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</si>
  <si>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</si>
  <si>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51962 XIV 204</t>
  </si>
  <si>
    <t>14/204</t>
  </si>
  <si>
    <t>TIER-2 demonstrator</t>
  </si>
  <si>
    <t>TIER-2 Demonstrator</t>
  </si>
  <si>
    <t>11/256</t>
  </si>
  <si>
    <t>TIER-2 grid vozlišče</t>
  </si>
  <si>
    <t>TIER-2 Grid Node</t>
  </si>
  <si>
    <t>Dostop iz Grid platform LCG in Nordugrid za imetnike akreditiranih virtualnih organizacij</t>
  </si>
  <si>
    <t>Access for acredited Virtual Organizations of LCG and Nordugrid platforms</t>
  </si>
  <si>
    <t>46964 XIV 215</t>
  </si>
  <si>
    <t>13/215</t>
  </si>
  <si>
    <t xml:space="preserve">Tipalni mikroskop in risalnik s spremljajočo opremo </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</si>
  <si>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</si>
  <si>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</si>
  <si>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</si>
  <si>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12/139</t>
  </si>
  <si>
    <t>Večnamenski raziskovalni robot</t>
  </si>
  <si>
    <t>Universal research robot</t>
  </si>
  <si>
    <t>Robota zaradi kompleksnosti upravljanja in s tem povezane nevarnosti poškodb opreme ne posojamo. Po predhodnem dogovoru se lahko pri nas izvajajo eksperimenti, ki jih sami pripravimo. Delo se zaračunava po ceniku IJS.</t>
  </si>
  <si>
    <t xml:space="preserve">Univerzalni robot, 7 stopenj, nosilnost 10 Kg, frekvenca trajektorije do 700 Hz, regulacija sile na vrhu robota, integriran na mobilni ploščadi. </t>
  </si>
  <si>
    <t xml:space="preserve">The robot has 7DOF and 10kg payload. The controller is open and enables sampling rate up to 700Hz. The user can control end-effector forces by using the force/torque sensor. The robot can be mounted on a mobile platform. </t>
  </si>
  <si>
    <t>11/275</t>
  </si>
  <si>
    <t xml:space="preserve">5.OP EUROSHOE </t>
  </si>
  <si>
    <t>6.OP PACO+</t>
  </si>
  <si>
    <t>L2-6562</t>
  </si>
  <si>
    <t>Aleš Ude</t>
  </si>
  <si>
    <t>L2-6629</t>
  </si>
  <si>
    <t>Darja Lisjak</t>
  </si>
  <si>
    <t>Vektorski mrežni analizator</t>
  </si>
  <si>
    <t>Vector network analyzer</t>
  </si>
  <si>
    <t>Oprema je dostopna vsem raziskovalcem na osnovi znanstvene sodelave z RS 42.</t>
  </si>
  <si>
    <t>The VNA is available to all researchers in the frame of scientific collaboration with RS 42.</t>
  </si>
  <si>
    <t>Elektromagnetne meritve pri 0.04-40 GHz</t>
  </si>
  <si>
    <t>Electromagnetic measurements at 0.04-40 GHz</t>
  </si>
  <si>
    <t>11/289</t>
  </si>
  <si>
    <t>Mihael Drofenik</t>
  </si>
  <si>
    <t>L2-9151</t>
  </si>
  <si>
    <t>E!3451</t>
  </si>
  <si>
    <t>MATERA ERA-NET, 4302-31/2006/26</t>
  </si>
  <si>
    <t>Boštjan Zalar</t>
  </si>
  <si>
    <t>07527</t>
  </si>
  <si>
    <t xml:space="preserve">Visokoločljivi 500  MHz spectrometer na magnetno resonanco za trdno snov </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</si>
  <si>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</si>
  <si>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</si>
  <si>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</si>
  <si>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50097 XIV 212</t>
  </si>
  <si>
    <t>14/212</t>
  </si>
  <si>
    <t>Goran Dražić</t>
  </si>
  <si>
    <t>Visokoločljivi metalografski in polarizacijski optični mikroskop z zajemom slike in dodatki</t>
  </si>
  <si>
    <t>High resolution polarised light optical micros</t>
  </si>
  <si>
    <t>Optični mikroskop je namenjen opazovanju in slikanju vzorcev s pomočjo vidne</t>
  </si>
  <si>
    <t>Optical microscope is used for observation and imaging of samples using</t>
  </si>
  <si>
    <t>46323 XIII_228</t>
  </si>
  <si>
    <t>L2-9175</t>
  </si>
  <si>
    <t>Slavko Bernik</t>
  </si>
  <si>
    <t>Vrstični elektronski mikroskop s FEG izvorom elektronov (FEG SEM)</t>
  </si>
  <si>
    <t>Scanning electron microscope with field emission gun (FEG) electron source (Jeol JEM-7600F)</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</si>
  <si>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</si>
  <si>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</si>
  <si>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50259
50259 02
50259 04
50259 06
50259 08
50259 10
50259 12
50259 14
50259 16
50259 18
47615 01 XIII_220</t>
  </si>
  <si>
    <t>13/220</t>
  </si>
  <si>
    <t>Maja Remškar</t>
  </si>
  <si>
    <t>07560</t>
  </si>
  <si>
    <t>Vrstični tunelski mikroskop</t>
  </si>
  <si>
    <t>Scanning tunneling microscope</t>
  </si>
  <si>
    <t>Fizika površin</t>
  </si>
  <si>
    <t>Surface physics</t>
  </si>
  <si>
    <t>12/129</t>
  </si>
  <si>
    <t>EU projekt Nanosafe</t>
  </si>
  <si>
    <t>EU projekt Foremeost</t>
  </si>
  <si>
    <t>EU projekt Impart</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</si>
  <si>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</si>
  <si>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</si>
  <si>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</si>
  <si>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</si>
  <si>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</si>
  <si>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paket 8 in 9</t>
  </si>
  <si>
    <t>Zeta meter</t>
  </si>
  <si>
    <t>ZETAPals, Zeta potential Analyser, Brookhaven Instruments Corporation</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</si>
  <si>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</si>
  <si>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</si>
  <si>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</si>
  <si>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367626,37626 01</t>
  </si>
  <si>
    <t>10/235,28</t>
  </si>
  <si>
    <t>Upgrade of the HPC computer cluster</t>
  </si>
  <si>
    <t>Oprema je na voljo na reaktorskem centru Instituta Jožef Stefan, na Odseku za reaktorsko fiziko. Uporaba je možna za zunanje uporabnike. Kontaktirati dr. Luko Snoja.</t>
  </si>
  <si>
    <t>Cluster is available at  reactor center of  Jožef Stefan Institute. Application for external users is possible, contact person dr. Luka Snoj.</t>
  </si>
  <si>
    <t xml:space="preserve">Oprema je namenjena numerično intenzivnim računom. Oprema vsebuje računska vozlišča, vsako ima 2 procesorja, vsak s 14 jedri in 256GB spomina. </t>
  </si>
  <si>
    <t>Cluster is intended for numerical intensive calculations. Equipment consists of compute nodes, with 2 socket processors each, with 14 cores and 256GB of memory.</t>
  </si>
  <si>
    <t>0.05 Eur/cpu hour</t>
  </si>
  <si>
    <t>0.03 Eur/cpu hour</t>
  </si>
  <si>
    <t>0.01 Eur/cpu hour</t>
  </si>
  <si>
    <t>P2-0073</t>
  </si>
  <si>
    <t>Luka Snoj, raziskovalci odseka F-8</t>
  </si>
  <si>
    <t>PR-05877 (JET3)</t>
  </si>
  <si>
    <t>Luka Snoj</t>
  </si>
  <si>
    <t>J2-6752</t>
  </si>
  <si>
    <t>J2-6756</t>
  </si>
  <si>
    <t>Igor Lengar</t>
  </si>
  <si>
    <t>PR-06286 (CEA)</t>
  </si>
  <si>
    <t>Gašper Žerovnik</t>
  </si>
  <si>
    <t>UPGRADE OF HIGH PERFORMANCE COMPUTE CLUSTER</t>
  </si>
  <si>
    <t>Oprema je na voljo glede na proste kapacitete in ob predhodnem dogovoru preko naslova r4@ijs.si.</t>
  </si>
  <si>
    <t>The equipment is available for usage during free resource times and upon previous arrangement at r4@ijs.si.</t>
  </si>
  <si>
    <t>Računalniška gruča za izvajanje znanstvenih računskih simulacij. Hitra mrežna komunikacija med računskimi vozlišči omogoča dobro skaliranje večprocesnih izračunov. Oprema vsebuje 10 računskih vozlišč po 2 procesorja, vsak z 14 jedri in 256GB spomina.</t>
  </si>
  <si>
    <t>Compute cluster for fast scientific calculations. Fast interconnect enables a good calculation scalability of multinode multicore jobs. Equipment consists of 10 compute nodes with 2 socket processors. each with 14 cores and 256GB of memory.</t>
  </si>
  <si>
    <t>0.05/jedro</t>
  </si>
  <si>
    <t>0.03 EUR/jedro/ura</t>
  </si>
  <si>
    <t>0.01 EUR/jedro/ura</t>
  </si>
  <si>
    <t>0.05 EUR/jedro/ura</t>
  </si>
  <si>
    <t>Leon Cizelj</t>
  </si>
  <si>
    <t>PR-06291</t>
  </si>
  <si>
    <t>Matjaž Leskovar</t>
  </si>
  <si>
    <t>PR-06292</t>
  </si>
  <si>
    <t>Samir El Shawish</t>
  </si>
  <si>
    <t>high-temperature tribometer</t>
  </si>
  <si>
    <t>Po predhodnem dogovoru na naslov miha.cekada@ijs.si. Zaradi dolgotrajnih meritev je treba računati z zamikom enega tedna</t>
  </si>
  <si>
    <t>Advance contact to the address miha.cekada@ijs.si. Due to long-term measurements a waiting time of one week is anticipated.</t>
  </si>
  <si>
    <t>Instrument omogoča meritev koeficienta trenja pri visokih temperaturah (do 1000 °C). Geometrijske zahteve za vzorce so ozko zastavljene, za detajle se obrnite na kontaktni naslov.</t>
  </si>
  <si>
    <t>The instrument enables the measurement of friction coefficient at elavated temperatures (up to 1000 °C). The geometrical constrains for the samples are very narrow; for details please ask the contact address.</t>
  </si>
  <si>
    <t>P2-0082-1</t>
  </si>
  <si>
    <t>Miha Čekada</t>
  </si>
  <si>
    <t>PR-05012</t>
  </si>
  <si>
    <t>Aljaž Drnovšek</t>
  </si>
  <si>
    <t>digital microscope</t>
  </si>
  <si>
    <t>Po predhodnem dogovoru na naslov miha.cekada@ijs.si. Brez posebnih časovnih omejitev</t>
  </si>
  <si>
    <t>Advance contact to the address miha.cekada@ijs.si. No specific time constrains.</t>
  </si>
  <si>
    <t>Namenjen je opazovanju in slikanju velikih vzorcev kompliciranih geometrij pri srednje veliki povečavi (35x-350x). Največja višina vzorca je 120 mm, največja masa pa 4 kg.</t>
  </si>
  <si>
    <t>The instruement is dedicated to observation and imaging of large samples with complicated geometry in medium range of magnification (35x-350x). Maximum sample height is 120 mm, maximum mass is 4 kg.</t>
  </si>
  <si>
    <t>L2-5470</t>
  </si>
  <si>
    <t>L2-6770</t>
  </si>
  <si>
    <t>microCT scanner</t>
  </si>
  <si>
    <t>po predhodnem dogovoru na naslov miha.butinar@ijs.si. Zaradi narave poskusov je potrebno računati na 1 teden zamika.</t>
  </si>
  <si>
    <t>Advance contact to the address miha.butinar@ijs.si. Due to the nature of the experiment, waiting time of one week is expected.</t>
  </si>
  <si>
    <t>Namenjen je računalniško vodenem tomografskemu 3D rentegenskem slikanju miši in podgan (CT slikanje). Omogoča longitudinalne študije zaradi nizkih energijskih vrednosti rentgenskih žarkov.</t>
  </si>
  <si>
    <t>The instrument enables computed tomographic 3D X-ray scanning of rodents (CT scan). Enables long term experiments, due to the low energy of the X-ray beam.</t>
  </si>
  <si>
    <t>Miha Butinar</t>
  </si>
  <si>
    <t>J1-6739</t>
  </si>
  <si>
    <t>Text analytics servers</t>
  </si>
  <si>
    <t>Čas dostopa do opreme vsak delovni dan od 8:00 do 16:00 po predhodnem dogovoru s skrbnikom. Glede pogojev dostopa in razpoložljivosti kontaktirati skrbnika igor.mozetic@ijs.si</t>
  </si>
  <si>
    <t>The equipment is avaliable upon request every day from 8 am to 4 pm. For access conditions and availabilty contact igor.mozetic@ijs.si</t>
  </si>
  <si>
    <t>Supermicro strežnik</t>
  </si>
  <si>
    <t>Supermicro server</t>
  </si>
  <si>
    <t>6.01</t>
  </si>
  <si>
    <t>6.01.05</t>
  </si>
  <si>
    <t>Odsek za tehnologije znanja</t>
  </si>
  <si>
    <t>NADGRADNJA MBE SISTEMA</t>
  </si>
  <si>
    <t>UPGRADE MBE SISTEM</t>
  </si>
  <si>
    <t>Po predhodnem dogovoru na naslov jure.strle@ijs.si. Zaradi daljših časov priprave sistema na rasti drugih kristalov je potrebno računati na večtedenske zamike.</t>
  </si>
  <si>
    <t xml:space="preserve">Advance contact to the address jure.strle@ijs.si. Due to long times of preparing the growth of different crystals waiting time of several weeks is expected.  </t>
  </si>
  <si>
    <t>Namenjen je sintezi kristalnih tankih plasti dihalkogenidov prehodnih kovin. Velikost substratov je omejena na 9 mm x 9 mm, temperatura rasti doseže 800 °C. Na voljo so rasti s halkogenima elementoma S in Se ter prehodnimi kovinami Ta, Mo, Nb, W.</t>
  </si>
  <si>
    <t>The instrument is dedicated to the synthesis of transition metal dichalcogenides. Substrate size is limited to 9 mm x 9 mm, growth temperature reaches 800 °C. Available chalcogens are S and Se, available transition metals are Ta, Mo, Nb, W.</t>
  </si>
  <si>
    <t>J1-7201</t>
  </si>
  <si>
    <t>Jure Strle</t>
  </si>
  <si>
    <t>MAGNETOMETER SQUID</t>
  </si>
  <si>
    <t>SQUID magnetometer</t>
  </si>
  <si>
    <t>Kontaktna oseba je prof. dr. Janez Dolinšek (jani.dolinsek@ijs.si) na IJS. Meritve izvajajo raziskovalci, usposobljeni za rokovanje z MPMS3 magnetometrom (člani raziskovalne skupine prof. Dolinška). Zunanji uporabniki prinesejo vzorce materiala in lahko sodelujejo pri meritvah.</t>
  </si>
  <si>
    <t xml:space="preserve">Contact person is prof. dr. Janez Dolinšek (jani.dolinsek@ijs.si) at JSI. Measurements are preformed by members of the research group of prof. dr. Janez Dolinšek. External users need to bring samples of materials and can participate in the measerements.   </t>
  </si>
  <si>
    <t xml:space="preserve"> Osnova magnetometra je SQUID detektor, ki omogoča delovanje magnetometra v klasičnem načinu in kot VSM (»vibrating sample magnetometer«). Možno je meriti istosmerno (dc) magnetizacijo, izmenično (ac) magnetizacijo, magnetizacijske M(H) krivulje ter časovni razpad termoremanentne magnetizacije na dolgih časovnih skalah. </t>
  </si>
  <si>
    <t xml:space="preserve">The magnetometer is based on a SQUID detector, which enables operation of the device in a classical dc mode and as a VSM (vibrating sample magnetometer). The measurements include determination of the dc and ac magnetizations, the magnetization vs. the magnetic field M(H) curves and the time-decay of the remanent magnetization on long time scales. </t>
  </si>
  <si>
    <t xml:space="preserve">Janez Dolinšek, </t>
  </si>
  <si>
    <t>J1-7032</t>
  </si>
  <si>
    <t>Andreja Jelen</t>
  </si>
  <si>
    <t>NADRGRADNJA DISTRIBUIRANEGA RAČUNSKEGA VOZLIŠČA SIGNET ZA HTC</t>
  </si>
  <si>
    <t>0215-003</t>
  </si>
  <si>
    <t>dr. Jure Atanackov</t>
  </si>
  <si>
    <t>16309</t>
  </si>
  <si>
    <t>Oprema za izvajanje visokoresolucijskih refleksijskih seizmičnih raziskav</t>
  </si>
  <si>
    <t>Equipment for high resolution seismic surveying</t>
  </si>
  <si>
    <t xml:space="preserve">Oprema je na voljo zunanjim uporabnikom, vendar je za njeno uporabo potrebna izurjena ekipa operaterjev in terenskih sodelavcev. Kadar oprema ni v uporabi, je dostop mogoč takoj na sedežu GeoZS. Cena se prilagaja glede na tip projekta, zahtevnost raziskave in terenske razmere. </t>
  </si>
  <si>
    <t>Equipment is available for use to users outside GeoZS. However, the operation requires a trained team of operators and field assistants. Immediate access to equipment is possible at GeoZS when equipment is not in use. Price varies according to type of project, complexity of research, and field conditions.</t>
  </si>
  <si>
    <t>Raziskave plitve do srednje globoke podpovšinske geološke strukture, ugotavljanje prisotnosi strukturnih elementov (prelomov, gub, ...), geometrije plasti oz. sedimentov ter vodonosnikov. Uporaba za namene strukturno-geološke interpretacije, ugotavljanje strktur vodonosnikov v hidrogeologiji in inženirsko-geološke aplikacije.</t>
  </si>
  <si>
    <t>Determination of shallow to moderately deep subsurface geological structures, determination of presence of structural elements (faults, folds, ...), orientation of bedding and structure of aquifers. Determination of shallow to moderately deep subsurface geological structures, determination of presence of structural elements (faults, folds, ...), orientation of bedding and structure of aquifers. Application for structural interpretation in structural geology, determination of aquifer geometry and engineering geological purposes.</t>
  </si>
  <si>
    <t>1598915990, 15991, 15992, 15993, 15994, 15995, 15996, 15997, 15998, 15999, 16000, 16001,16002</t>
  </si>
  <si>
    <t>http://www.geo-zs.si/index.php/geozs-si/oprema/11-oprema-za-izvajanje-visokoresolucijskih-refleksijskih-seizmicnih-raziskav</t>
  </si>
  <si>
    <t>GeoZS</t>
  </si>
  <si>
    <t>0215-006</t>
  </si>
  <si>
    <t>P1-0020</t>
  </si>
  <si>
    <t>mag. Andrej Lapanje</t>
  </si>
  <si>
    <t>17541</t>
  </si>
  <si>
    <t>Oprema za karotažne meritve Robertson, Elektro umeritvena naprava za karotažo, Kaliper in odklon sonda z opremo za karotažo in Oprema z rač. za karotažo</t>
  </si>
  <si>
    <t>Geophysical borehole logging equipment</t>
  </si>
  <si>
    <t>Gre za specifično terensko opremo za meritve v vrtinah, ki je nameščena na tovorno vozilo. Uporaba je možna samo z operativno ekipo. Cena terenskega dne vključuje 8 ur z uporabo do dveh merilnih sond, vsaka naslednja meritev z dodatnimi sondami se obračuna po ceni ure. Dostop do opreme po dogovoru z operaterjem.</t>
  </si>
  <si>
    <t>Well logging is specific field research equipment, mounted on the field vehicle, used for performing well measurements. The usage of the equipment is possible only with operative experts. The costs of call-up for field day with performing measurements includes 8 hours with two probes, each next measurement with other probe is calculated per hourly rate. Access to equipment via contact person.</t>
  </si>
  <si>
    <t>Karotažna oprema se uporablja za meritve parametrov v vrtinah, ki so zanimivi za hidrogeologijo: temperatura (°C), električna prevodnost (mS/cm), naravni gama (API), kratka in dolga normalna upornost, lastni potencial, točkovna upornost. Z opremo je mogoče meriti določene spremembe v kanalu vrtine (dotoke vode, kaverne, spremembe litološke sestave ipd). S pridobivanjem izkušenj in glede na potrebe naročnikov sta bili z lastnimi sredstvi kupljeni še sondi za merjenje premera, odklona in azimuta vrtin in sonda za merjenje dotokov vode v vrtino. Kot zelo uporabna pa se je izkazala tudi video kamera, ki ob ustreznih pogojih - vidljivosti, prikaže najbolj verodostojno »sliko« dogajanj v posamezni vrtini: poškodbe cevitev, kaverne...</t>
  </si>
  <si>
    <t>Well logging equipment is used for performing well measurements important for hydrogeology: fluid temperature and el. conductivity, gamma activity, short and long normal resistivity, spatial potential and single point resistivity. With well logging equipment the changes in borehole could be measured (water flow, lithological changes, caverns). With our own founds the caliper probe, flowmeter, probe for borehole geometry measurements (inclination and azimuth) and submersible video camera were bought. Submersible video camera for borehole inspection shows realistic picture of well condition: harms, casing, caverns…</t>
  </si>
  <si>
    <t>15474, 15537, 15554, 15592, 15592</t>
  </si>
  <si>
    <t>http://www.geo-zs.si/index.php/geozs-si/oprema/10-oprema-za-geofizikalne-meritve-v-vrtinah</t>
  </si>
  <si>
    <t>1, 3, 4, 5</t>
  </si>
  <si>
    <t>0215-001</t>
  </si>
  <si>
    <t>P1-0025</t>
  </si>
  <si>
    <t>Mirka Trajanova</t>
  </si>
  <si>
    <t>Sistem za izdelavo geoloških zbruskov in poliranih preparatov (Logitech)</t>
  </si>
  <si>
    <t>Trimming, lapping and polishing system, Logitech</t>
  </si>
  <si>
    <t>Dostop do opreme po dogovoru s skrbnikom. Priprava preparatov traja več ur.</t>
  </si>
  <si>
    <t>Access to equipment via contact person. Preparation of specimens lasts several hours.</t>
  </si>
  <si>
    <t>Oprema služi za razrez, fino brušenje in poliranje vseh vrst geoloških materialov, od vezanih do nevezanih. Izdelujemo standardne preparate za petrografske, sedimentološke in paleontološke raziskave, kakor tudi polirane preparate za raziskave z optičnim in elektronskim mikroskopom.</t>
  </si>
  <si>
    <t>The system is used for trimming, fine grinding and polishing of all kinds of geological materials, also unbounded. Standard specimens are produced for petrographic, sedimentologic and paleontologic investigations, as well as polished specimens for investigations with optical and electron microscopes.</t>
  </si>
  <si>
    <t>http://www.geo-zs.si/index.php/geozs-si/oprema/9-sistem-za-izdelavo-geoloskih-zbruskov-in-poliranih-preparatov-logitech</t>
  </si>
  <si>
    <t>5, 7</t>
  </si>
  <si>
    <t>Janko Urbanc</t>
  </si>
  <si>
    <t>Picarro laserski analizator izotopske sestave vode</t>
  </si>
  <si>
    <t>Picarro isotope water laser analyzer</t>
  </si>
  <si>
    <t>Dostop do opreme po dogovoru s skrbnikom.</t>
  </si>
  <si>
    <t>Access to equipment via contact person.</t>
  </si>
  <si>
    <t>Picarro L2130-i ultra precizni laserski izotopski analizator je namenjen meritvam izotopske sestave δ18O/δD v vzorcih vod. Laserski izotopski analizatorji uporabljajo tehnologijo CRDS (Cavity Ring-Down Spectroscopy), ki meri razlike v rotacijsko-vibracijski energiji molekul z različno izotopsko sestavo. Na Geološkem zavodu Slovenije uporabljamo laserski izotopski Picarro L2130-i večinoma za meritve izotopske sestave kisika in vodika v vzorcih padavin in podzemnih vod.</t>
  </si>
  <si>
    <t>Picarro L2130-i ultra high-precision laser isotopic analyzer is intended for measurement δ18O/δD water isotope composition. Laser spectroscopic systems use CRDS technology (Cavity Ring-Down Spectroscopy)for measurement the difference in rotational-vibrational energy level structure of the different isotopic molecules. On Geological Survey of Slovenia laser isotopic analyzer Picarro L2130-i is mostly used for measurements of precipitation and groundwater samples isotope composition.</t>
  </si>
  <si>
    <t>www.geo-zs.si</t>
  </si>
  <si>
    <t>P16-166</t>
  </si>
  <si>
    <t>NUV</t>
  </si>
  <si>
    <t>Načrt upravljanja z vodami NUV</t>
  </si>
  <si>
    <t>Zavod Republike Slovenije za transfuzijsko medicino</t>
  </si>
  <si>
    <t>P3-0371</t>
  </si>
  <si>
    <t>Tadeja Dovč Drnovšek</t>
  </si>
  <si>
    <t>Sistem za sekvenčno detekcijo in kvantitativni multipleksni PCR v realnem času z modulom za delo</t>
  </si>
  <si>
    <t>ABI PRISM 7900HT Sequence Detection System</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</si>
  <si>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</si>
  <si>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</si>
  <si>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</si>
  <si>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</si>
  <si>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http://www.ztm.si/sl/</t>
  </si>
  <si>
    <t>GENODICS Collaborative Project (Ec Grant Agreement No. 201626)</t>
  </si>
  <si>
    <t>Educell.do.o.</t>
  </si>
  <si>
    <t xml:space="preserve">P3-0371 </t>
  </si>
  <si>
    <t>Primož Rožman</t>
  </si>
  <si>
    <t xml:space="preserve">P3-0054 </t>
  </si>
  <si>
    <t>Institut za patologijo (nosilec Gale Nina)</t>
  </si>
  <si>
    <t>rutinska diagnostika</t>
  </si>
  <si>
    <t>Zavod RS za transfuzijsko medicino</t>
  </si>
  <si>
    <t xml:space="preserve">Klinični center Ljubljana </t>
  </si>
  <si>
    <t>Mojca Božič Mijovski</t>
  </si>
  <si>
    <t>Aparat za hitro gensko analizo (Lightcycler)-dodatna oprema</t>
  </si>
  <si>
    <t>ABI Prism 7000 Sequence Detection System, Applied Biosystems</t>
  </si>
  <si>
    <t xml:space="preserve">Oprema se uporablja  tudi rutinsko v diagnostične namene, zato je njena souporaba omejena pretežno na popoldanski čas. Reagente in potrošni material mora souporabnik nabaviti sam, cena souporabe opreme pa je predmet dogovora. </t>
  </si>
  <si>
    <t>The equipment is used also for diagnostic purposes, therefore it could be co-used predominantly in the afternoon. Reagents and materials are to be purchased by the user, while the price of equipment joint use is matter of negotiation.</t>
  </si>
  <si>
    <t>Oprema se uporablja za analizo mutacij in polimorfizmov genov, ki zapisujejo beljakovine udeležene v hemostazi.</t>
  </si>
  <si>
    <t>Training and advice regarding mutation and polymorphism analysis of the genes encoding proteins involved in haemostasis.</t>
  </si>
  <si>
    <t>http://www4.kclj.si/</t>
  </si>
  <si>
    <t>rutinske laboratorijske</t>
  </si>
  <si>
    <t>L3-7417</t>
  </si>
  <si>
    <t>Mojca Stegnar</t>
  </si>
  <si>
    <t>J3-3412</t>
  </si>
  <si>
    <t>BI-MK/04-05-010</t>
  </si>
  <si>
    <t>Marija Molan</t>
  </si>
  <si>
    <t>Aparat za intermitentno hipobarično terapijo - Green Vacum</t>
  </si>
  <si>
    <t>Green Vacuum -Aparat for intermittent hypobacric therapy</t>
  </si>
  <si>
    <t>možnost dostopa do aparata je v času, ko Center za medicino športa ne deluje oziroma po dogovoru. Cena uporabe se izračuna na osnovi amortizacijskih stroškov.</t>
  </si>
  <si>
    <t xml:space="preserve">The machine is available when Sports Medicine Unit is off duty. The price depends on amortisation costs.  </t>
  </si>
  <si>
    <t>Oprema se uporablja v terapevtske namene in sicer za zdravljenje Raynaudovega sindroma, oteklin, kroničnih kompartment sindromov in trakcijskih periostitisev spodnjih okončin</t>
  </si>
  <si>
    <t>The machine is used for treatment of Raynaud syndrom, edema, cronical compartment syndromes and traction periostitides of lower limbs.</t>
  </si>
  <si>
    <t>"Uporabnost intermitentne hipobarične terapije pri zdravljenju Raynaudovega sindroma"</t>
  </si>
  <si>
    <t>CMŠ</t>
  </si>
  <si>
    <t>"Uporabnost intermitentne hipobarične terapije pri preprečevanju omrzlin pri alpinistih v visokogorju"</t>
  </si>
  <si>
    <t>"Uporabnost intermitentne hipobarične terapije pri zdravljenju akutnih edemov"</t>
  </si>
  <si>
    <t>Uporabnost intermitentne hipobarične terapije pri zdravljenju kroničnih kompartment siindromov in trakcijskih periostitisov spodnjih urdov</t>
  </si>
  <si>
    <t>Aleš Fidler</t>
  </si>
  <si>
    <t>DIGORA fmx-sistem za digitalno intraoralno slikanje</t>
  </si>
  <si>
    <t>DIGORA FMX intraoral digital imaging system</t>
  </si>
  <si>
    <t xml:space="preserve">Oprema je na voljo po predhodnem dogovoru vsak delavnik po 15h. Cena je odvisna od števila posnetih slik in zahtevnost slikanja objektov. </t>
  </si>
  <si>
    <t xml:space="preserve">Equipment is available Monday-Friday after 3 pm on agreement. Cost of imaging depend on number of images and </t>
  </si>
  <si>
    <t>Oprema omogoča digitalno  RTG slikanje objektov d0 40x30 mm. Ločljivost sistema je 300 DPI, 256 sivinskih stopenj. Shranjevanje slik je v BMP ali TIFF formatu.</t>
  </si>
  <si>
    <t>Equipment provides X-ray imaging of objects up to 30x40 mm. Resolution is 300 DPI, 256 gray levels. Images can be saved in BMP or TIFF format.</t>
  </si>
  <si>
    <t>J3-3516</t>
  </si>
  <si>
    <t>Uroš Skalerič</t>
  </si>
  <si>
    <t>P3-0293</t>
  </si>
  <si>
    <t>P3-0338</t>
  </si>
  <si>
    <t>Ignac Zidar</t>
  </si>
  <si>
    <t xml:space="preserve">Elektroencefalograf z veliko ločljivostjo </t>
  </si>
  <si>
    <t>System without official name, based on the equipment of Brain Products, Germany, consisted of multiple hardware and software items.</t>
  </si>
  <si>
    <t>Oprema se uporablja tudi  za raziskovalne namene Filozofske fakultete - Oddelka za psihologijo - brezplačno</t>
  </si>
  <si>
    <t>Equipment is used also  for  research projects of the University of Ljubljana Faculty of Arts, Dept. of psychology</t>
  </si>
  <si>
    <t>Razvojno je v obravnavi rutinska raba aparata za potrebe diagnostike (določanja žarišč) pri vztrajni epilepsiji.</t>
  </si>
  <si>
    <t>Application in diagnosing persistent epilepsy (location of the focus) is also studied</t>
  </si>
  <si>
    <t>Simon Podnar</t>
  </si>
  <si>
    <t>Roman Bošnjak</t>
  </si>
  <si>
    <t>Nevronavigacija</t>
  </si>
  <si>
    <t xml:space="preserve">Image Guided System-Stealth Station TREONplus - Medtronic. Leksell stereotactic arc.  </t>
  </si>
  <si>
    <t xml:space="preserve">Oprema je dostopna v centralnem operacijskem bloku UKC Ljubljana, kjer jo vsakodnevno uporabljajo nevrokirurgi. Planirana postaja je na voljo na oddelku.  </t>
  </si>
  <si>
    <t xml:space="preserve">Equipment is available in central operating block of University Hospital Centre Ljubljana, daily used by neurosurgeons. Palnning station is available at the Department of Neurosurgery. </t>
  </si>
  <si>
    <t xml:space="preserve">Slikovno vodena orientacija in lokalizacija v globokih in elokventnih delih možganov (stereotaktična biopsija možganov z ali brez okvirja, navigirani inštrumenti, integriran ultrazvok, stimulacija globokih možganskih jeder, planiranje nevrokirurške operacija, zlivanje slik, povdarjena realnost, računalniška simulacija operacije..) </t>
  </si>
  <si>
    <t xml:space="preserve">Image guided orientation &amp; localisation for neurosurgery of deep or eloquent regions of the brain (frame-less and frame based stereotactic biopsy, navigated instruments, integrated ultrasound, DBS, surgery planning, image merging, augmented reality, virtual surgery) </t>
  </si>
  <si>
    <t>L3-0309</t>
  </si>
  <si>
    <t>Borut Peterlin</t>
  </si>
  <si>
    <t>Sistem za genotipizacijo</t>
  </si>
  <si>
    <t xml:space="preserve">Ap.pipetirni, Centrifuga, Fotospektrometer, Ap.za verižno polimerizacijo - za pomnoževanje nukleinskih kislin, Kopel vodna stresalna, Računalnik prenosni, Laminarij </t>
  </si>
  <si>
    <t>79205, 79206, 79207, 79208, 79209, 79210, 79211</t>
  </si>
  <si>
    <t>Peter Rakovec</t>
  </si>
  <si>
    <t>Sistem za kartografijo srca</t>
  </si>
  <si>
    <t>CARTO M538537 Johnson &amp; Johnson</t>
  </si>
  <si>
    <t>The equipement is available in the electrophysiological laboratory of the University Medical Centre Ljubljana. It is connected with a recording eqipement. It is intended for human use only It can't be used without dedicated catheters. A study costs approx. € 5,000.</t>
  </si>
  <si>
    <t>Cardiac mapping.</t>
  </si>
  <si>
    <t>Cardiac mapping during electro-physiologic studies.</t>
  </si>
  <si>
    <t>J3-4242</t>
  </si>
  <si>
    <t>J3-9574</t>
  </si>
  <si>
    <t>Matjaž Bunc</t>
  </si>
  <si>
    <t>P3-0314</t>
  </si>
  <si>
    <t>Polona Žigon</t>
  </si>
  <si>
    <t>Pretocni citometer</t>
  </si>
  <si>
    <t>Flow Cytometer</t>
  </si>
  <si>
    <t>Dostop do opreme je omogocen po casu uporabe s strani KOR UKCLJ</t>
  </si>
  <si>
    <t>Access to the apparatus is provided following its utility by KOR UKCLJ staff</t>
  </si>
  <si>
    <t>Namen opreme je merjenje celicnih markerjev pri sistemskih avtoimunskih bolezni, za dolocitev patogenosti, progresa bolezni in/ali komplikacij</t>
  </si>
  <si>
    <t xml:space="preserve">The intent is to measure cellular markers in sistemic autoimmune diseases and determine pathogenicity, disease progression and/or complications </t>
  </si>
  <si>
    <t>www.miltenyibiotec.com</t>
  </si>
  <si>
    <t>P16-198</t>
  </si>
  <si>
    <t>UKC-LJ KOR</t>
  </si>
  <si>
    <t xml:space="preserve">Kmetijski inštitut Slovenije  </t>
  </si>
  <si>
    <t>P4-0072, P4-0133</t>
  </si>
  <si>
    <t>Irena Mavrič Pleško</t>
  </si>
  <si>
    <t>15489                 18981</t>
  </si>
  <si>
    <t>PCR v realnem času (Kvantitativni PCR)</t>
  </si>
  <si>
    <t>real-time PCR</t>
  </si>
  <si>
    <t>Oprema je dosegljiva po dogovoru s skrbnikom. Obračuna se število ur uporabe.</t>
  </si>
  <si>
    <t xml:space="preserve">Equipment is accessible after an agreement with a system administrator. Price is calculated by working hours. </t>
  </si>
  <si>
    <t>Oprema se uporablja za pomnoževanje iskanih odsekov nukleinskih kislin, količina nastalega produkta se spremlja z detekcijo v vsakem ciklu pomnoževanja.</t>
  </si>
  <si>
    <t>The equipment is used for nucleic acid amplification and detects the amount of amplification product in real time.</t>
  </si>
  <si>
    <t>http://www.kis.si/f/docs/Oprema/Raziskovalna_oprema_za_www_2017.pdf</t>
  </si>
  <si>
    <t>Sedlar</t>
  </si>
  <si>
    <t>Gerič Stare</t>
  </si>
  <si>
    <t>Tanja Kokalj</t>
  </si>
  <si>
    <t>freeze-dryer</t>
  </si>
  <si>
    <t>Oprema se uporablja za sušenje oziroma odstranjevanje vode iz različnih materialov s pomočjo procesa submilacije, pri katerem pri znižani temperaturi (pod -10°C) in vakuumu voda prehaja iz trdne faze direktno v plinasto.</t>
  </si>
  <si>
    <t>The equipment is used for drying of different materials using sublimation proces, during which the water is transited directly from solid to gas.</t>
  </si>
  <si>
    <t>Sinkovič</t>
  </si>
  <si>
    <t>P4-0133</t>
  </si>
  <si>
    <t>Vanzo Andreja</t>
  </si>
  <si>
    <t>HPLC-Tekočinski kromatograf</t>
  </si>
  <si>
    <t>HPLC-High Pressure Liquid Chromatograph with DAD and RI detectors</t>
  </si>
  <si>
    <t>Oprema je dosegljiva po dogovoru s skrbnikom. Cena se računa po vzorcu in je odvisna od števila in vrste vzorca .</t>
  </si>
  <si>
    <t xml:space="preserve">Equipment is accessible after an agreement with a system administrator. Price is calculated by sample and  depends upon number and type of sample. </t>
  </si>
  <si>
    <t>HPLC se uporablja za ločbo, identifikacijo in kvantifikacijo spojin.</t>
  </si>
  <si>
    <t xml:space="preserve">HPLC is used to separate, identify and quantify compounds. </t>
  </si>
  <si>
    <t>Lisjak</t>
  </si>
  <si>
    <t>Tomaž Žnidaršič</t>
  </si>
  <si>
    <t>NIRS analizator</t>
  </si>
  <si>
    <t>Foss NIRSystem 6500, Monochromator</t>
  </si>
  <si>
    <t>Oprema je dosegljiva po dogovoru s skrbnikom. Cena se računa po vzorcu in je odvisna od števila vzorcev.</t>
  </si>
  <si>
    <t xml:space="preserve">Equipment is accessible after an agreement with a system administrator. Price is calculated by sample and  depends upon number of samples. </t>
  </si>
  <si>
    <t>NIR analizator se uporablja za ocenjevanje kemične sestave in hranilne vrednosti rastlinskih in živalskih vzorcev ter v raziskovalne namene.</t>
  </si>
  <si>
    <t>NIR analyser is used for the estimation of chemical composition, nutritive value of plant and animal samples and for research purposes</t>
  </si>
  <si>
    <t>Franc Čuš</t>
  </si>
  <si>
    <t>Ultratermostatirane destilacijske kolone</t>
  </si>
  <si>
    <t xml:space="preserve">ADCS Automated Distillation System </t>
  </si>
  <si>
    <t>Oprema je namenjena destilaciji oz. ekstrakciji etanola iz vzorcev z visokimi izkoristki in visokim deležem etanola v destilatu. Destilati so namenjeni analizi sestave stabilnih izotopov.</t>
  </si>
  <si>
    <t>Equipment is intended for extraction of ethanol from samples with high extraction rates and high percentages of ethanol within distillate. We analyse composition of stable isotopes in distillates.</t>
  </si>
  <si>
    <t xml:space="preserve">P4-0072 </t>
  </si>
  <si>
    <t>Hans-Josef Schroers</t>
  </si>
  <si>
    <t>Raziskovalni svetlobni mikroskop z opremo</t>
  </si>
  <si>
    <t>Motorized light microscope Axio imager Z1, digital camera AxioCam MRc5,  image analyzing software AxioVs40 V4.8.2.0</t>
  </si>
  <si>
    <t>Oprema je dosegljiva po dogovoru s skrbnikom. Cena se računa po času uporabe in je odvisna od uporabe žarnic (HBO ali HAL).</t>
  </si>
  <si>
    <t>Equipment is accessible after an agreement with a system administrator. Price is calculated according to time usage and depends on the bulb (HBO or HAL) used.</t>
  </si>
  <si>
    <t xml:space="preserve">Oprema je namenjena mikrokskopiranju in omogoča povečave do 1600-krat. Omogoča tehinke fazni kontrst, svetlo in temno polje, DIC. Osvetlitev je s halogensko in živosrebrno lučjo (DAPI fluorochrome filterset). </t>
  </si>
  <si>
    <t>The equipment magnifies microscopical structures  to factor 1600. Contrast techniques are bright field, dark field and differential interference. Illumination is by halogen or mercury lamp (DAPI fluorochrome filterset).</t>
  </si>
  <si>
    <t>Schroers</t>
  </si>
  <si>
    <t>Urek</t>
  </si>
  <si>
    <t>Špela Velikonja Bolta</t>
  </si>
  <si>
    <t>Tekočinski kromatograf s tandemskim masno spektrometričnim detektorjem</t>
  </si>
  <si>
    <t>Liquid chromatograph with tandem mass detector</t>
  </si>
  <si>
    <t>Oprema se uporablja za ločbo, identifikacijo in kvantifikacijo organskih spojin.</t>
  </si>
  <si>
    <t xml:space="preserve">The equipment is used to separate, identify and quantify organic compounds. </t>
  </si>
  <si>
    <t>3910-3914</t>
  </si>
  <si>
    <t>Velikonja Bolta</t>
  </si>
  <si>
    <t>Univerza v Ljubljani, Fakulteta za šport</t>
  </si>
  <si>
    <t xml:space="preserve">
prof.dr. Anton Ušaj</t>
  </si>
  <si>
    <t>Bližnje infrardeči spektroskop - NIRO 200</t>
  </si>
  <si>
    <t>Near-infrared spectroscop - NIRO 200</t>
  </si>
  <si>
    <t xml:space="preserve">Oprema je dostopna po predhodnem dogovoru in usposabljanju za delo z opremo. Cena uporabe opreme je odvisna od obsega uporabljenih delov opreme in časa uporabe. </t>
  </si>
  <si>
    <t>The equipement is available for use following the technical education of the stuff. The price for the usage of this equipement depends on the work volume and the time spent working with it.</t>
  </si>
  <si>
    <t xml:space="preserve">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</si>
  <si>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</si>
  <si>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6982, 6982/1</t>
  </si>
  <si>
    <t>0/h</t>
  </si>
  <si>
    <t>20€/h</t>
  </si>
  <si>
    <t>http://www.fsp.uni-lj.si/</t>
  </si>
  <si>
    <t xml:space="preserve"> P5-0142
</t>
  </si>
  <si>
    <t>Radoje Milič, Ušaj</t>
  </si>
  <si>
    <t xml:space="preserve">"MERITVE, ANALIZE IN SVETOVANJA" Inštituta za šport </t>
  </si>
  <si>
    <t>Samo Rauter</t>
  </si>
  <si>
    <t xml:space="preserve"> RR-16-613</t>
  </si>
  <si>
    <t>P.Zaletel</t>
  </si>
  <si>
    <t>odgovorna oseba za opremo:
prof.dr. Milan Čoh</t>
  </si>
  <si>
    <t>SISTEM ZA 
MERJENJE 
GIBANJA</t>
  </si>
  <si>
    <t>Measuring system 
for movement</t>
  </si>
  <si>
    <t>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Sistem zajema:
Senzorni sistem spremljanja gibanja
Merjenje reakcijskih časov
Obleka za 3D zajem človeškega gibanja
Merilni komplet za porabo metabolne energije  
EMG telemetrični sistem 
Biofeedback sistem</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</si>
  <si>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</si>
  <si>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7305, 7306, 7307, 7330, 7308, 7731, 7331, 7332</t>
  </si>
  <si>
    <t>22,7 €/h</t>
  </si>
  <si>
    <t>62,7 €/h</t>
  </si>
  <si>
    <t>https://www.fsp.uni-lj.si/raziskovanje/raziskovalna-oprema/</t>
  </si>
  <si>
    <t xml:space="preserve"> P5-0147
</t>
  </si>
  <si>
    <t>Milan Čoh
Matej Supej,
Stanko Štuhec,
Frane Erčulj</t>
  </si>
  <si>
    <t>P5-0142</t>
  </si>
  <si>
    <t>Vojko Strojnik,
Matej Tušak,
Gregor Jurak</t>
  </si>
  <si>
    <t>Stanko Štuhec</t>
  </si>
  <si>
    <t>RR16611</t>
  </si>
  <si>
    <t>Bojan Jošt</t>
  </si>
  <si>
    <t>RR-16-612</t>
  </si>
  <si>
    <t>prof.dr. Anton Ušaj</t>
  </si>
  <si>
    <t>SISTEM ZA ANALIZO NAPORA PRI OBREMENITVAH NA ŠPORTNEM TERENU je sestavljena iz:
- Vmax ST sistem za merjenje porabe kisika
- fotometer LP 450 in
- Biopac modul</t>
  </si>
  <si>
    <t>Respiratory and metabolic testing during exercise</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</si>
  <si>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</si>
  <si>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</si>
  <si>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</si>
  <si>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t>Milan Čoh</t>
  </si>
  <si>
    <t>Anton Ušaj, Nejc Kapus</t>
  </si>
  <si>
    <t xml:space="preserve"> prof.dr. Vojko Strojnik</t>
  </si>
  <si>
    <t>SISTEM ZA ANALIZO VIBRACIJ zajema naslednje sklope:
- vibracijska miza in goniometer
- laboratorijski EMG z elektroniko za meritev vibracij
- sistem za terensko biomehansko analizo</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</si>
  <si>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</si>
  <si>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</si>
  <si>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</si>
  <si>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 xml:space="preserve">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t>
  </si>
  <si>
    <t xml:space="preserve">The vibration analysis system allows simulation, exercise and measurements of the influence of vibration on human body. The vibrations can also have harmful and negative effects on human body in the sense of vibrational burden related to the certain professions so device can be used for occupational medicine as well. </t>
  </si>
  <si>
    <t>4854, 4976</t>
  </si>
  <si>
    <t>Vojko Strojnik,
Igor Štirn</t>
  </si>
  <si>
    <t xml:space="preserve">dr. Matej Supej
Stanko Štuhec 
dr. Goran Vučković </t>
  </si>
  <si>
    <t>20755
18224
 22502</t>
  </si>
  <si>
    <t xml:space="preserve">SISTEM ZA OBJEKTIVIZACIJO IN KONTROLO GIBANJA </t>
  </si>
  <si>
    <t>SISTEM ZA OBJEKTIVIZACIJO IN KONTROLO GIBANJA zajema tri sklope opreme:
 1. sklop INTEGRALNI SISTEM ZA NEPOSREDNO ANALIZO GIBANJA 
2. sklop HITROSLIKOVNI MERILNI KOMPLET ZA 3D KINEMATIČNO ANALIZO ŠPORTNE  TEHNIKE
3.sklop SAGIT-SISTEM ZA ANALIZO GIBANJA IN DRUGIH OBREMENITEV IGRALCEV V RAZLIČNIH ŠPORTNIH IGRAH.</t>
  </si>
  <si>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HITROSLIKOVNI MERILNI KOMPLET ZA 3D KINEMATIČNO ANALIZO ŠPORTNE  TEHNIKE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</si>
  <si>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</si>
  <si>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</si>
  <si>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Ivan Čuk, Goran Vučkovič,
Matej Supej, Erčulj, Filipčič</t>
  </si>
  <si>
    <t>Janez Vodičar</t>
  </si>
  <si>
    <t>Specialni ergometer za laboratorijske meritve - tekoča preproga HP Cosmos model Venus 200/75</t>
  </si>
  <si>
    <t>Special ergometer for laboratory measurements  - Treadmills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</si>
  <si>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</si>
  <si>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</si>
  <si>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 xml:space="preserve">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</si>
  <si>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</si>
  <si>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Vojko Strojnik</t>
  </si>
  <si>
    <t>Radoje Milič</t>
  </si>
  <si>
    <t xml:space="preserve">Univerza v Ljubljani, Fakulteta za pomorstvo in promet </t>
  </si>
  <si>
    <t>Jelenko Švetak</t>
  </si>
  <si>
    <t xml:space="preserve">PISCES2 Oprema za upravljane s kriznimi situacijami na morju </t>
  </si>
  <si>
    <t>PISCES2 Potential Incident Simulation, Control &amp; Evaluation System</t>
  </si>
  <si>
    <t>PISCES2 oprema se lahko najame skladno s cenikom izvajanja tečejev na Fakulteti, razpoložljivost opreme pa je v skladu z urnikom zasedenosti laboratorija. V poletnem času se lahko najame za daljši čas, med koledarskim letom pa so možni le dnevni najemi.</t>
  </si>
  <si>
    <t xml:space="preserve">PISCES2 equipment is available according to the official price list. It can be hired for short or long term period related to the official timetable of simulation laboratory. </t>
  </si>
  <si>
    <t>Oprema se uporablja v integraciji z navtičnim simulatorjem za potrebe usposabljanja in dejanskega posredovanja v primeru nesreč na morju, predvsem s poudarkom razlitja nevarnih snovi v morje</t>
  </si>
  <si>
    <t>PISCES2 is an incident response simulator intended for preparing and conducting command centre exercises and area drills. The application is developed to support exercises focusing on oil spill response</t>
  </si>
  <si>
    <t>Na spletni strani FPP:  http://fpp.uni-lj.si/studij/tecaji/2010042623483113/ in na strani: http://fpp.uni-lj.si/raziskovanje/organizacijske_enote/2009071611483949/2009100911042789/</t>
  </si>
  <si>
    <t>45000-19868 Ocena ogroženosti in načrt zaščite in reševanja Luke Koper za industijske nesreče</t>
  </si>
  <si>
    <t>Luka Koper</t>
  </si>
  <si>
    <t xml:space="preserve">Narodna in univerzitetna knjižnica v Ljubljani    </t>
  </si>
  <si>
    <t>Melita Ambrožič</t>
  </si>
  <si>
    <t>optični čitalec i2S CopiBook Color stand-alone scanning station for A2 landscape bound works</t>
  </si>
  <si>
    <t>i2S CopiBook Color stand-alone scanning station for A2 landscape bound works</t>
  </si>
  <si>
    <t>Optični čitalec je uporabljen za digitalizacijo zbirk, ki jih hranimo v NUK-u.</t>
  </si>
  <si>
    <t>The scanner is used for the digitisation of library materials kept in NUK.</t>
  </si>
  <si>
    <t>Oprema je v uporabi za digitalno reproduciranje gradiva v NUK. Digitalizirano gradivo je skoraj v celoti prosto dostopno preko portala dLib.si.</t>
  </si>
  <si>
    <t>The scanning station is being used for digital reproduction of NUK library materials. Almost all these materials have public access through the protal dLib.si.</t>
  </si>
  <si>
    <t xml:space="preserve">Zaradi preprečevanja okvar opremo uporabljajo specializirani kadri NUK. Cenik digitalizacije dosegljiv na URL: http://www.nuk.uni-lj.si/dokumenti/2010/pdf/cenik_2010.pdf </t>
  </si>
  <si>
    <t>eTEN št. 518635 - Digitisation on Demand</t>
  </si>
  <si>
    <t>Alenka Kavčič-Čolić</t>
  </si>
  <si>
    <t xml:space="preserve"> Norveški finančni mehanizmi - Digitalna knjižnica slovenije  - dLib.si</t>
  </si>
  <si>
    <t>Zoran Krstulović</t>
  </si>
  <si>
    <t>Kultura - CU7-MULT7  št. 2009-0986/001-001</t>
  </si>
  <si>
    <t>eVsebinePlus - Europeana Travel</t>
  </si>
  <si>
    <t>Nadaljevanje gradnje Digitalne knjižnice Slovenije in Europeane</t>
  </si>
  <si>
    <t xml:space="preserve">Inštitut za hidravlične raziskave, Ljubljana </t>
  </si>
  <si>
    <t>1500-001</t>
  </si>
  <si>
    <t>dr. Gorazd Novak</t>
  </si>
  <si>
    <t>Celovit sistem za akvizicijo podatkov na hidravličnih modelih toka s prosto gladino</t>
  </si>
  <si>
    <t>Automatic measuring bridge for data acquisitioning of the hydraulic parameters on the free surface hydraulic models</t>
  </si>
  <si>
    <t>Oprema je stacionirana v hidravličnem laboratoriju Hidroinštituta in večino časa fizično integrirana v obstoječe hidravlične modele. Dostopna je po predhodnem dogovoru s skrbnikom opreme, z ozirom na trenutno zasedenost. Obratovanje opreme je mogoče samo z usposobljenim upravljalcem opreme.</t>
  </si>
  <si>
    <t>Equipment is located in the hydraulic laboratory of Hydroinstitute and most of the time physically integrated into existing hydraulic models. It is accessible  on request according to current use.The equipment can only be used with trained staff.</t>
  </si>
  <si>
    <t xml:space="preserve">Samodejni merilni most je stalno vgrajena oprema, vezana na črpališče hidravličnega laboratorija in na ostalo laboratorijsko obratovalno infrastrukturo. Merilni most ima delovno širino 3m, dolžino 5,5m in vertikalni hod senzorske glave 0,4m. </t>
  </si>
  <si>
    <t>Automatic measuring bridge is permanently built in equipment which is connected to dhe laboratory's pumping station and to the rest of the operating infrastructure. The operating area of the measuring bridge is 3m wide and 5,5 m long. Vertical movement of the measuring head with sensors is up to 0,4 m.</t>
  </si>
  <si>
    <t>http://www.hidroinstitut.si/?cat=20</t>
  </si>
  <si>
    <t>1/paket 11</t>
  </si>
  <si>
    <t>Hidroinštitut</t>
  </si>
  <si>
    <t>raziskave za trg</t>
  </si>
  <si>
    <t>1500-002</t>
  </si>
  <si>
    <t>Jurij Mlačnik</t>
  </si>
  <si>
    <t>Črpališče tehnološke vode hidravličnega laboratorija</t>
  </si>
  <si>
    <t xml:space="preserve">Hydraulic laboratory water supply station </t>
  </si>
  <si>
    <t>Oprema je stacionirana v hidravličnem laboratoriju Hidroinštituta kot del stalne inštalacije zaprtega tokokroga tehnološke vode . Dostopna je po predhodnem dogovoru s skrbnikom opreme, z ozirom na trenutno zasedenost. Obratovanje opreme je mogoče brez usposobljenega upravljalca opreme.</t>
  </si>
  <si>
    <t>Equipment is located in the hydraulic laboratory of Hydroinstitute as permanent installation of water supply for the hydraulic models. It is accessible  on request according to current use.The equipment can also be used without trained staff.</t>
  </si>
  <si>
    <t xml:space="preserve">Črpališče tehnološke vode je stalno vgrajena oprema, vezana na ostalo laboratorijsko obratovalno infrastrukturo. Je neločljivi del zaprtega tokokroga tehnološke vode za oskrbo vseh preskuševalnih kapacitet laboratorija. Črpališče ima skupno kapaciteto pretoka vode približno 1200 l/s. </t>
  </si>
  <si>
    <t>Equipment is permanent installation of water supply for the hydraulic models. It is a part of a closed circular water supply system for all research capacities of the laboratory. The total capacity of the water supply station exceedes 1200 lps from both high pressure and low pressure stages.</t>
  </si>
  <si>
    <t>101787-101789</t>
  </si>
  <si>
    <t xml:space="preserve">Univerza v Ljubljani, Fakulteta za elektrotehniko       </t>
  </si>
  <si>
    <t xml:space="preserve">P2-0249 / I0-0022 </t>
  </si>
  <si>
    <t>Damijan Miklavčič</t>
  </si>
  <si>
    <t>Sistem za merjenje in analizo sprememb pasivnih električnih lastnosti bioloških tkiv in celic v suspenziji v časovnem in frekvenčnem prostoru vsled elektroporacije celične membrane</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</si>
  <si>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</si>
  <si>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</si>
  <si>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</si>
  <si>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</si>
  <si>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</si>
  <si>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20045, 20041, 15756, 20037, 20036, 20034, 20046, 16344</t>
  </si>
  <si>
    <t>http://lbk.fe.uni-lj.si/oprema/</t>
  </si>
  <si>
    <t>Z2-6503</t>
  </si>
  <si>
    <t>Z2-9661</t>
  </si>
  <si>
    <t>Nataša Pavšelj</t>
  </si>
  <si>
    <t>P2-0249</t>
  </si>
  <si>
    <t>–</t>
  </si>
  <si>
    <t>Marko Munih</t>
  </si>
  <si>
    <t>Robot s senzorskim sistemom in krmilnikom z odprto arhitekturo</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</si>
  <si>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</si>
  <si>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</si>
  <si>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</si>
  <si>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</si>
  <si>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</si>
  <si>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http://www.robolab.si/research/infrastructure/industrial-robotics/robot-staeubli/</t>
  </si>
  <si>
    <t>Več dr., mag. In dipl. nalog.</t>
  </si>
  <si>
    <t>Mihelj Matjaž</t>
  </si>
  <si>
    <t>FP7-MIMICS</t>
  </si>
  <si>
    <t>P2-0225</t>
  </si>
  <si>
    <t>Janko Drnovšek</t>
  </si>
  <si>
    <t>Realizacija temperaturne fiksne točke bakra</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</si>
  <si>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</si>
  <si>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</si>
  <si>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</si>
  <si>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</si>
  <si>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</si>
  <si>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http://www.lmk.si/wp-content/uploads/2016/05/ARRS-oprema-web-baker.pdf</t>
  </si>
  <si>
    <t>P2-0246</t>
  </si>
  <si>
    <t>Boštjan Batagelj</t>
  </si>
  <si>
    <t>Optični spektralni analizator</t>
  </si>
  <si>
    <t>Ando AQ 6317B</t>
  </si>
  <si>
    <t>spectrum measurement in the wavelength range 600 nm - 1750 nm</t>
  </si>
  <si>
    <t>High-accuracy and high-resolution optical spectrum analyzer
for evaluating D-WDM systems and components.</t>
  </si>
  <si>
    <t>19660, 19661, 19662</t>
  </si>
  <si>
    <t>http://antena.fe.uni-lj.si/oprema.php</t>
  </si>
  <si>
    <t>Sašo Tomažič</t>
  </si>
  <si>
    <t>Naprava za realizacijo temperaturne fiksne točke bakra</t>
  </si>
  <si>
    <t>17578, 17579, 17713, 17926</t>
  </si>
  <si>
    <t>P2-0225/ I0-0022</t>
  </si>
  <si>
    <t>Rosiščni senzor</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</si>
  <si>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</si>
  <si>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</si>
  <si>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</si>
  <si>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http://www.lmk.si/wp-content/uploads/2016/05/ARRS-oprema-web-rosice.pdf</t>
  </si>
  <si>
    <t>Sistem za ultra hitro fluorescenčno mikroskopijo in spektroskopijo</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</si>
  <si>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</si>
  <si>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</si>
  <si>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</si>
  <si>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</si>
  <si>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</si>
  <si>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22991, 22992, 22995, 23245</t>
  </si>
  <si>
    <t>J2-9770</t>
  </si>
  <si>
    <t>Mojca Pavlin</t>
  </si>
  <si>
    <t>J2-9764</t>
  </si>
  <si>
    <t>Z2-9229</t>
  </si>
  <si>
    <t>Gorazd Pucihar</t>
  </si>
  <si>
    <t>P2-0197</t>
  </si>
  <si>
    <t>Marko Topič</t>
  </si>
  <si>
    <t xml:space="preserve">Merilnik UV/VIS/NIR transmisije in refleksije </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</si>
  <si>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</si>
  <si>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</si>
  <si>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</si>
  <si>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</si>
  <si>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</si>
  <si>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http://lpvo.fe.uni-lj.si/raziskave/oprema/#c1200</t>
  </si>
  <si>
    <t>J2-0851</t>
  </si>
  <si>
    <t>Janez Krč</t>
  </si>
  <si>
    <t>FP7 SILICON_Light</t>
  </si>
  <si>
    <t>Jurij Kurnik</t>
  </si>
  <si>
    <t>FP7 SOLAMON</t>
  </si>
  <si>
    <t>Marko Berginc</t>
  </si>
  <si>
    <t>Precizijski uporoni izmenični mostilček</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</si>
  <si>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</si>
  <si>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</si>
  <si>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</si>
  <si>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</si>
  <si>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http://www.lmk.si/wp-content/uploads/2016/05/ARRS-oprema-web-most.pdf</t>
  </si>
  <si>
    <t>P2-0219</t>
  </si>
  <si>
    <t>Gorazd Karer</t>
  </si>
  <si>
    <t>Eksperimentalno okolje za študij naprednih metod vodenja</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</si>
  <si>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</si>
  <si>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</si>
  <si>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</si>
  <si>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</si>
  <si>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</si>
  <si>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</si>
  <si>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22077, 21456, 21457, 22432, 20952, 21279, 22224, 22225, 22226, 22248, 22249, 22250, 22251, 22252</t>
  </si>
  <si>
    <t xml:space="preserve">http://msc.fe.uni-lj.si/Plants.asp
</t>
  </si>
  <si>
    <t>Rihard Karba</t>
  </si>
  <si>
    <t>J2-2310-1538</t>
  </si>
  <si>
    <t>Igor Škrjanc</t>
  </si>
  <si>
    <t>bilatralna sodelovanja s:  Madžarsko, Romunijo</t>
  </si>
  <si>
    <t xml:space="preserve"> Belič, Škrjanc</t>
  </si>
  <si>
    <t>Projekti mladih raziskovalcev</t>
  </si>
  <si>
    <t>Mladi raziskovalci  28468 Teslić, 30681 Dovžan, 29552 Sodja, 31982 Bošnak, Zdešar</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</si>
  <si>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</si>
  <si>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</si>
  <si>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</si>
  <si>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</si>
  <si>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21674, 21676, 21743, 21746</t>
  </si>
  <si>
    <t>http://www.robolab.si/research/infrastructure/haptic-robotics/hapticmaster/</t>
  </si>
  <si>
    <t>FP5 - I-Match</t>
  </si>
  <si>
    <t>FP7 - MIMICS</t>
  </si>
  <si>
    <t>P2-0244</t>
  </si>
  <si>
    <t>Danilo Vrtačnik</t>
  </si>
  <si>
    <t>Sistem za pridobivanje ultra čiste vode</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</si>
  <si>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</si>
  <si>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</si>
  <si>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</si>
  <si>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</si>
  <si>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</si>
  <si>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http://lmse.fe.uni-lj.si/activities/arrs.shtml</t>
  </si>
  <si>
    <t>Slavko Amon</t>
  </si>
  <si>
    <t>30683 Pečar Borut MR</t>
  </si>
  <si>
    <t>L2-0186</t>
  </si>
  <si>
    <t>Marina Santo Zarnik</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</si>
  <si>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</si>
  <si>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</si>
  <si>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</si>
  <si>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</si>
  <si>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FE 022467</t>
  </si>
  <si>
    <t>http://www.robolab.si/research/infrastructure/industrial-robotics/abb-irb-1600/</t>
  </si>
  <si>
    <t>industrijski projekti</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</si>
  <si>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</si>
  <si>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</si>
  <si>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</si>
  <si>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</si>
  <si>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http://www.robolab.si/research/infrastructure/other-equipment/optotrak-certus/</t>
  </si>
  <si>
    <t>FP6 - Alladin</t>
  </si>
  <si>
    <t>P2-0232/ I0-0022</t>
  </si>
  <si>
    <t>Franjo Pernuš</t>
  </si>
  <si>
    <t>Sistem z NIR spektralno kamero</t>
  </si>
  <si>
    <t>System with NIR hyperspectral camera</t>
  </si>
  <si>
    <t>Po dogovoru - odvisno od trenutnega poteka razsikav</t>
  </si>
  <si>
    <t>As agreed upon requests - depends on the current experiments</t>
  </si>
  <si>
    <t>Zajemanje NIR hiperspektralnih slik</t>
  </si>
  <si>
    <t>Acquisition of NIR hyperspectral images</t>
  </si>
  <si>
    <t>25320, 25321, 25322, 25323, 25627, 25626</t>
  </si>
  <si>
    <t>http://lit.fe.uni-lj.si/equipment.php?lang=slo</t>
  </si>
  <si>
    <t>L2-7381</t>
  </si>
  <si>
    <t>Boštjan Likar</t>
  </si>
  <si>
    <t>L2-9758</t>
  </si>
  <si>
    <t>L2-2023</t>
  </si>
  <si>
    <t>P2-0232</t>
  </si>
  <si>
    <t>Sistem za realizacijo nove mednarodne temperaturne lestvice</t>
  </si>
  <si>
    <t>2007-2008</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</si>
  <si>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</si>
  <si>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</si>
  <si>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</si>
  <si>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24343, 24721, 26216, 26217, 26663, 25942, 25943</t>
  </si>
  <si>
    <t>http://www.lmk.si/wp-content/uploads/2016/05/ARRS-oprema-web-fix.pdf</t>
  </si>
  <si>
    <t>Elipsometrični merilnik tankih plasti</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</si>
  <si>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</si>
  <si>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</si>
  <si>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</si>
  <si>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</si>
  <si>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</si>
  <si>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</si>
  <si>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</si>
  <si>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</si>
  <si>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</si>
  <si>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</si>
  <si>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</si>
  <si>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</si>
  <si>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</si>
  <si>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Z2-7046</t>
  </si>
  <si>
    <t>Z2-2025</t>
  </si>
  <si>
    <t>Matej Reberšek</t>
  </si>
  <si>
    <t>Gregor Klančar</t>
  </si>
  <si>
    <t>Raziskovalno okolje za študij naprednih metod v mobilni robotiki</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</si>
  <si>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</si>
  <si>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</si>
  <si>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</si>
  <si>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</si>
  <si>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</si>
  <si>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24837, 24841, 24041, 24900, 25922, 25925</t>
  </si>
  <si>
    <t>http://msc.fe.uni-lj.si/Hardware.asp</t>
  </si>
  <si>
    <t>CO vesolje, znanost, tehnologija</t>
  </si>
  <si>
    <t>Matko, Mušič, Klančar</t>
  </si>
  <si>
    <t>bilatralna sodelovanja z Romunijo in Kitajsko</t>
  </si>
  <si>
    <t>Matko, Blažič</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</si>
  <si>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</si>
  <si>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</si>
  <si>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</si>
  <si>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</si>
  <si>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</si>
  <si>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Andrej Košir</t>
  </si>
  <si>
    <t>Enota za razvoj in vertifikacijo kvalitete interaktivnih večpredstavnih storitev</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</si>
  <si>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</si>
  <si>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</si>
  <si>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</si>
  <si>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</si>
  <si>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24739, 24740, 24308, 24322, 24750, 24852, 24880</t>
  </si>
  <si>
    <t>http://www.lucami.org/index.php/research/research-equipment/</t>
  </si>
  <si>
    <t>IST-4-027866 ELU (Enhanced Learning Unlimited)</t>
  </si>
  <si>
    <t xml:space="preserve">IST-02731 LIVE (Live staging of media events) 
</t>
  </si>
  <si>
    <t>P2-0246 (</t>
  </si>
  <si>
    <t>IST-044985 VICTORY (Audio-VIsual ConTent search and retrieval in a distributed P2P repositORY)</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</si>
  <si>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</si>
  <si>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</si>
  <si>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</si>
  <si>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</si>
  <si>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</si>
  <si>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</si>
  <si>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Visokonapetostni elektroporator z več ločenimi izhodi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</si>
  <si>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</si>
  <si>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</si>
  <si>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</si>
  <si>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Visokonapetostni generator električnih pulzov služi za dovajanje vioskonapetostnih pulzov do 3kV.</t>
  </si>
  <si>
    <t>High voltage generator of electric pulses is used for application of high voltage electric pulses up to 3kV.</t>
  </si>
  <si>
    <t>Janez Bešter</t>
  </si>
  <si>
    <t>Testni protokolni simulacijski sistem</t>
  </si>
  <si>
    <t>Scalable network testing equipment</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</si>
  <si>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</si>
  <si>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</si>
  <si>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</si>
  <si>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</si>
  <si>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</si>
  <si>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</si>
  <si>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</si>
  <si>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</si>
  <si>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</si>
  <si>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</si>
  <si>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Sistem za analizo kakovosti signalov v profesionalnih video produkcijskih, predvajalnih in prenosnih sistemih</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</si>
  <si>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</si>
  <si>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</si>
  <si>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</si>
  <si>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</si>
  <si>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</si>
  <si>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</si>
  <si>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</si>
  <si>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S1286 (SIP klient za IPTV)</t>
  </si>
  <si>
    <t>Kos Andrej</t>
  </si>
  <si>
    <t>laboratorijske vaje, doktorska naloga,diplomske naloge</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</si>
  <si>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</si>
  <si>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</si>
  <si>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</si>
  <si>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</si>
  <si>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</si>
  <si>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http://www.robolab.si/research/infrastructure/other-equipment/bimanual-teleoperation-system/</t>
  </si>
  <si>
    <t>P2-0179</t>
  </si>
  <si>
    <t>Sistem za vrednotenje gradnikov PVS</t>
  </si>
  <si>
    <t>PVS component evaluation set-up</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</si>
  <si>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</si>
  <si>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</si>
  <si>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</si>
  <si>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</si>
  <si>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</si>
  <si>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Janez Krč, Jurij Kurnik</t>
  </si>
  <si>
    <t>Mateja Hočevar</t>
  </si>
  <si>
    <t>Razvojno okolje tankoplastne fotovoltaike</t>
  </si>
  <si>
    <t>Thin film PV technology set-up</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</si>
  <si>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</si>
  <si>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</si>
  <si>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</si>
  <si>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</si>
  <si>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Matjaž Vidmar</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</si>
  <si>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</si>
  <si>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</si>
  <si>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</si>
  <si>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</si>
  <si>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</si>
  <si>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</si>
  <si>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S-1259</t>
  </si>
  <si>
    <t>Sistem za hiperspektralno zajemanje slik na mikro in makro nivoju</t>
  </si>
  <si>
    <t>A system for the acquisition of hyperspectral images on micro and macro levels</t>
  </si>
  <si>
    <t>Zajemanje hiperspektralnih slik</t>
  </si>
  <si>
    <t>Acquisition of hyperspectral images</t>
  </si>
  <si>
    <t>http://lit.fe.uni-lj.si/oprema</t>
  </si>
  <si>
    <t>L2-5472</t>
  </si>
  <si>
    <t>J2-7211</t>
  </si>
  <si>
    <t xml:space="preserve">Boštjan Likar </t>
  </si>
  <si>
    <t>MR-ji: Jurij Jemec 35415, Peter Naglič 36457, Matic Ivančič 34718</t>
  </si>
  <si>
    <t xml:space="preserve">Benchtop flow cytometer </t>
  </si>
  <si>
    <t xml:space="preserve">Meritve in analiza morfološko različnih subpopulacij v heterogeni suspenziji celic.  </t>
  </si>
  <si>
    <t>Measurements and analysis of morphologically different subpopulations within a heterogeneous cell suspension.</t>
  </si>
  <si>
    <t>P16-004</t>
  </si>
  <si>
    <t>Lea Vukanović</t>
  </si>
  <si>
    <t>Alenka Maček Lebar</t>
  </si>
  <si>
    <t>Dvoročni robot za industrijo naslednje generacije</t>
  </si>
  <si>
    <t>Two arm robot for next generation of industry</t>
  </si>
  <si>
    <t>Dvoročna manipulacija, tudi v sodelovanju s človekom. Istočasno osnovno zajemanje slik s kamero na roki. Možno je servo dvoprstno prijemanje. Intuitivno programiranje.</t>
  </si>
  <si>
    <t>Two arm manipulation, also i ncooperation with human. Simultaneously also basic image capturing with camera on arm. Possible is servo two finger grapsing. Intuitive programming.</t>
  </si>
  <si>
    <t>http://www.robolab.si/research/infrastructure/industrial-robotics/abb-irb-14000-yumi/</t>
  </si>
  <si>
    <t>P16-031</t>
  </si>
  <si>
    <t xml:space="preserve">Univerza v Novi Gorici </t>
  </si>
  <si>
    <t>Egon Pavlica</t>
  </si>
  <si>
    <t>del eksperimenta časovni-prelet fotovzbujenih nosilcev naboja</t>
  </si>
  <si>
    <t>part of time-of-flight photoconductivity measurement</t>
  </si>
  <si>
    <t>N1-0024</t>
  </si>
  <si>
    <t>P6-0382</t>
  </si>
  <si>
    <t>Franc Marušič</t>
  </si>
  <si>
    <t>Sledilec očesnih premikov</t>
  </si>
  <si>
    <t>Eye-tracker</t>
  </si>
  <si>
    <t xml:space="preserve"> Paket 16</t>
  </si>
  <si>
    <t>Po začetnem poizvedovanju, v katerem mora potencialni uporabnik napisati tako svoje osnovne podatke kot namen uporabe opreme, kratek opis raziskovalnega problema in čas potreben za opravo raziskav, se v roku enega tedna s potencialnim uporabnikom dogovorimo o vseh podrobnostih izposoje opreme, vključno z možnostjo tehnične in ali strokovne pomoči.</t>
  </si>
  <si>
    <t xml:space="preserve">Following the initial email in which the potential user of this research equipment gives his basic information as weel as a brief explanation of what he wants to do with this equipment and what the main scientific questions behind this is. Within one week we will negotiate with the potential user all the relevant details concerning the equipment rental including optional technical or professional assistence. </t>
  </si>
  <si>
    <t>Sledilec očesnih premikov zaznava in shranjuje poglede oči glede na različne dražljaje na zaslonu. Uporablja se za študije branja, jezikoslovne študije, študije pozornosti itd.</t>
  </si>
  <si>
    <t>Eye-tracker tracks eye movement on various types of screens/objects presented to the subject. It is primarily used in Psycholinguistic research or reading, attention etc.</t>
  </si>
  <si>
    <t>http://www.ung.si/sl/raziskave/center-za-kognitivne-znanosti-jezika/o-centru/raziskovalna-oprema/</t>
  </si>
  <si>
    <t>P16-084</t>
  </si>
  <si>
    <t>P1-0385</t>
  </si>
  <si>
    <t>Samo Stanič</t>
  </si>
  <si>
    <t>Oprema za meritve višine oblakov in planetarne mejne plasti</t>
  </si>
  <si>
    <t>Equipment for the measurement of the height of the clouds and the planetary boundary layer</t>
  </si>
  <si>
    <t>http://www.ung.si/sl/raziskave/center-za-raziskave-atmosfere/projekti/16_paket/</t>
  </si>
  <si>
    <t>P16-037</t>
  </si>
  <si>
    <t>Sensum, sistemi z računalniškim vidom d.o.o.</t>
  </si>
  <si>
    <t>2294-001</t>
  </si>
  <si>
    <t>dr. Rok Bernard</t>
  </si>
  <si>
    <t>18172</t>
  </si>
  <si>
    <t>HAAS CNC</t>
  </si>
  <si>
    <t>Do opreme dostopajo vsi naši zaposleni raziskovalci</t>
  </si>
  <si>
    <t>Our employed research team has full access to this research equipment.</t>
  </si>
  <si>
    <t>Za namene izboljšanja naših storitev; raziskav in razvoja</t>
  </si>
  <si>
    <t>For the purpose of improvement of our activities; research &amp; development</t>
  </si>
  <si>
    <t>http://www.sensum.eu/</t>
  </si>
  <si>
    <t>Sensum</t>
  </si>
  <si>
    <t xml:space="preserve">Univerza na Primorskem Fakulteta za vede o zdravju     
</t>
  </si>
  <si>
    <t>2413-001</t>
  </si>
  <si>
    <t>I0-0035</t>
  </si>
  <si>
    <t>Katja Bezek</t>
  </si>
  <si>
    <t>Mikropretočni sistem/inkubator za gojenje celičnih kultur, bakterij, kvasovk ter sferoidov z možnostjo kontrole temperature, pretoka medija in z možnostjo avtomatizirane fluorescentne mikroskopije</t>
  </si>
  <si>
    <t>Microfluidic system</t>
  </si>
  <si>
    <t>Mikropretočni sistem CellASIC ONIX2 se nahaja v celičnem laboratoriju UP, FVZ na pultu in je povezan z računalnikom. Poskus poteka v komercialno dostopnih ploščicah, primernih za napravo in se priklopijo na nastavek naprave in vakumsko zaprejo. Nadzor sistema je mogoč preko programske opreme na računalniku.</t>
  </si>
  <si>
    <t>The CellASIC ONIX2 microfluidic system is located in the cell laboratory of UP, FVZ on the counter, connected to the computer. The experiment takes place in commercially available plates suitable for the device. The plates are connected to the device and vacuum sealed prior to experiment. System monitoring is possible through the computer software.</t>
  </si>
  <si>
    <t>Mikropretočni sistem CellASIC ONIX2 omogoča nadzor pretoka raztopin, temperature in atmosfere neposredno spremljanje dogajanja preko mikroskopa. Omogoča delo s celicami v suspenziji in s pritrjenimi celicami; spremljanje diferenciacije in odziva različnih celičnih linij v času, določanje delovanja protimikrobnih sredstev, spremljanje in preprečevanje tvorbe biofilma, določanje interakcij patogenih mikroorganizmov na modelu celičnih linij.</t>
  </si>
  <si>
    <t>The CellASIC ONIX2 microfluidic system enables monitoring of the flow, temperature and atmosphere and the direct monitoring of the experiment through the microscope. It allows working with cells in suspension and with attached cells; monitoring the differentiation and response of cell lines in time, determining the action of antimicrobial agents, monitoring and preventing the formation of biofilm, determining the interactions of pathogenic microorganisms on the cell line model.</t>
  </si>
  <si>
    <t>http://www.fvz.upr.si/sl/node/356</t>
  </si>
  <si>
    <t>P16-183</t>
  </si>
  <si>
    <t xml:space="preserve">Univerza v Mariboru Filozofska fakulteta </t>
  </si>
  <si>
    <t>P5-0062</t>
  </si>
  <si>
    <t>prof.dr. Norbert Jaušovec</t>
  </si>
  <si>
    <t>5038</t>
  </si>
  <si>
    <t>Dual channel OxiplexTM - (Blizu- infrardeči spektrometer tkiva)</t>
  </si>
  <si>
    <t>Oprema je 100% izkoriščena v raziskovalne namene na UM FF. Ena ura merjenja zahteva še dodatno 1 uro priprave osebe ter 3 ure obdelave podatkov, skupaj torej 5 ur dela. Opremo lahko uporablja samo izučeni operater.</t>
  </si>
  <si>
    <t xml:space="preserve">The equipmet is in use (100%) by the researchers at UM FF.  </t>
  </si>
  <si>
    <t>Oprema se uporablja za merjenje možhanske oksigeenizacije.</t>
  </si>
  <si>
    <t>NIRS  is used for the measurement of brain oxigenation.</t>
  </si>
  <si>
    <t>http://www.ff.um.si/oddelki/psihologija/</t>
  </si>
  <si>
    <t>prof. dr. Norbert Jaušovec</t>
  </si>
  <si>
    <t xml:space="preserve">Center odličnosti polimerni materiali in tehnologije </t>
  </si>
  <si>
    <t>Peter Krajnc</t>
  </si>
  <si>
    <t>15501</t>
  </si>
  <si>
    <t>Adsorpcijski porozimeter</t>
  </si>
  <si>
    <t>Adsorption porosimeter</t>
  </si>
  <si>
    <t>Evropska sredstva (ESSR) ter sredstva MIZŠ</t>
  </si>
  <si>
    <t>Oprema je dostopna vsem partenerjem pa enakih pravilih po PRAVILNIKU O NABAVI, EVIDENTIRANJU IN UPORABI OSNOVNIH SREDSTEV ZAVODA CENTER ODLIČNOSTI POLIMERNI MATERIALNI IN TEHNOLOGIJE (CO PoliMaT). Za prost termin se je potrebno dogovoriti s skrbnikom: peter.krajnc@um.si</t>
  </si>
  <si>
    <t>Equipment can be accessed to all partners equally acording to REGULATION OF PURCHASE, REGISTRATION AND USE OF ASSETS OF CENTRE OF EXCELLENCE POLYMER MATERIALS AND TECHNOLOGIES (CE POLIMAT). 
For free dates to be agreed with the administrator: peter.krajnc@um.si</t>
  </si>
  <si>
    <t>določevanje specifične površine</t>
  </si>
  <si>
    <t>specific surface area determination</t>
  </si>
  <si>
    <t>http://www.polimat.si/1/raziskovalno-razvojna-oprema/adsorpcijski-porozimeter.aspx</t>
  </si>
  <si>
    <t>Janez Navodnik</t>
  </si>
  <si>
    <t>13474</t>
  </si>
  <si>
    <t>Črpalno-kapilarni sklop za izdelavo pilotnih količin nano ZnO</t>
  </si>
  <si>
    <t>Capillary pilot-plant continous reactor for nano-ZnO synthesis</t>
  </si>
  <si>
    <t>Oprema je dostopna vsem partenerjem pa enakih pravilih po PRAVILNIKU O NABAVI, EVIDENTIRANJU IN UPORABI OSNOVNIH SREDSTEV ZAVODA CENTER ODLIČNOSTI POLIMERNI MATERIALNI IN TEHNOLOGIJE (CO PoliMaT). Za prost termin se je potrebno dogovoriti s skrbnikom: janez@navodnik.si</t>
  </si>
  <si>
    <t>Equipment can be accessed to all partners equally acording to REGULATION OF PURCHASE, REGISTRATION AND USE OF ASSETS OF CENTRE OF EXCELLENCE POLYMER MATERIALS AND TECHNOLOGIES (CE POLIMAT). For free dates to be agreed with the administrator: janez@navodnik.si</t>
  </si>
  <si>
    <t>pretočni reaktor za sintezo nanodelcev pri sobni temperaturi</t>
  </si>
  <si>
    <t>continous flow reactor for the synthesis of nano-particles at room temperature</t>
  </si>
  <si>
    <t>www.polimat.si</t>
  </si>
  <si>
    <t>Polona Prosen</t>
  </si>
  <si>
    <t>Diferenčni dinamični kalorimeter (DSC)</t>
  </si>
  <si>
    <t>Differentian scanning calorimeter</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</si>
  <si>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</si>
  <si>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Equipment can be accessed to all partners equally acording to REGULATION OF PURCHASE, REGISTRATION AND USE OF ASSETS OF CENTRE OF EXCELLENCE POLYMER MATERIALS AND TECHNOLOGIES (CE POLIMAT). For free dates to be agreed with the administrator: polona.prosen@ki.si</t>
  </si>
  <si>
    <t>določanje termični lastnosti materialov</t>
  </si>
  <si>
    <t>thermal properties determination of materials</t>
  </si>
  <si>
    <t>http://www.polimat.si/1/raziskovalno-razvojna-oprema/diferencni-dinamicni-kalorimeter.aspx</t>
  </si>
  <si>
    <t>Luka Cmok</t>
  </si>
  <si>
    <t>34377</t>
  </si>
  <si>
    <t>Dopolnilni elementi za razširitev titan-safirnega laserskega sistema</t>
  </si>
  <si>
    <t>Additional units for titan-sapphire pulsed laser system</t>
  </si>
  <si>
    <t>Oprema je dostopna vsem partenerjem pa enakih pravilih po PRAVILNIKU O NABAVI, EVIDENTIRANJU IN UPORABI OSNOVNIH SREDSTEV ZAVODA CENTER ODLIČNOSTI POLIMERNI MATERIALNI IN TEHNOLOGIJE (CO PoliMaT) Za prost termin se je potrebno dogovoriti s skrbnikom: irena.drevensek@ijs.si</t>
  </si>
  <si>
    <t>Equipment can be accessed to all partners equally acording to REGULATION OF PURCHASE, REGISTRATION AND USE OF ASSETS OF CENTRE OF EXCELLENCE POLYMER MATERIALS AND TECHNOLOGIES (CE POLIMAT). For free dates to be agreed with the administrator: irena.drevensek@ijs.si</t>
  </si>
  <si>
    <t>http://www.polimat.si/1/raziskovalno-razvojna-oprema/dopolnilni-elementi-za-razsiritev-titan-safirnega-.aspx</t>
  </si>
  <si>
    <t>Jožefa Zabret</t>
  </si>
  <si>
    <t>24723</t>
  </si>
  <si>
    <t>DSC merilna celica</t>
  </si>
  <si>
    <t>DSC measuring cell</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</si>
  <si>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</si>
  <si>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Equipment can be accessed to all partners equally acording to REGULATION OF PURCHASE, REGISTRATION AND USE OF ASSETS OF CENTRE OF EXCELLENCE POLYMER MATERIALS AND TECHNOLOGIES (CE POLIMAT). For free dates to be agreed with the administrator: jozi.zabret@helios.si</t>
  </si>
  <si>
    <t>določanje termičnih lastnosti materialov</t>
  </si>
  <si>
    <t>http://www.polimat.si/1/raziskovalno-razvojna-oprema/dsc-merilna-celica.aspx</t>
  </si>
  <si>
    <t>Maja Ponikvar-Svet</t>
  </si>
  <si>
    <t>18457</t>
  </si>
  <si>
    <t>Elementni analizator C,N,H,S,O</t>
  </si>
  <si>
    <t>C,H,N,S,O elemental analysis</t>
  </si>
  <si>
    <t>Oprema je dostopna vsem partenerjem pa enakih pravilih po PRAVILNIKU O NABAVI, EVIDENTIRANJU IN UPORABI OSNOVNIH SREDSTEV ZAVODA CENTER ODLIČNOSTI POLIMERNI MATERIALNI IN TEHNOLOGIJE (CO PoliMaT) Za prost termin se je potrebno dogovoriti s skrbnikom: maja.ponikvar-svet@ijs.si</t>
  </si>
  <si>
    <t>Equipment can be accessed to all partners equally acording to REGULATION OF PURCHASE, REGISTRATION AND USE OF ASSETS OF CENTRE OF EXCELLENCE POLYMER MATERIALS AND TECHNOLOGIES (CE POLIMAT). For free dates to be agreed with the administrator: maja.ponikvar-svet@ijs.si</t>
  </si>
  <si>
    <t>določanje elementne sestave organskih in anorganskih vzorcev</t>
  </si>
  <si>
    <t>elemental composition determination of organic and inorganic samples</t>
  </si>
  <si>
    <t>http://www.polimat.si/1/raziskovalno-razvojna-oprema/elementni-analizator.aspx</t>
  </si>
  <si>
    <t>Jelka Svetek</t>
  </si>
  <si>
    <t>GPC/SEC instrument</t>
  </si>
  <si>
    <t>HPLC for GPC/SEC analyses</t>
  </si>
  <si>
    <t>Oprema je dostopna vsem partenerjem pa enakih pravilih po PRAVILNIKU O NABAVI, EVIDENTIRANJU IN UPORABI OSNOVNIH SREDSTEV ZAVODA CENTER ODLIČNOSTI POLIMERNI MATERIALNI IN TEHNOLOGIJE (CO PoliMaT) Za prost termin se je potrebno dogovoriti s skrbnikom: jelka.svetek@sandoz.com</t>
  </si>
  <si>
    <t>Equipment can be accessed to all partners equally acording to REGULATION OF PURCHASE, REGISTRATION AND USE OF ASSETS OF CENTRE OF EXCELLENCE POLYMER MATERIALS AND TECHNOLOGIES (CE POLIMAT). For free dates to be agreed with the administrator: jelka.svetek@sandoz.com</t>
  </si>
  <si>
    <t>določevanje relativne molekulska mase vzorcev</t>
  </si>
  <si>
    <t>determination of relative average molar mass in polymer samples by liquid chromatography</t>
  </si>
  <si>
    <t>http://www.polimat.si/1/raziskovalno-razvojna-oprema/gpc-sec-instrument.aspx</t>
  </si>
  <si>
    <t>Miha Kavšek</t>
  </si>
  <si>
    <t>33479</t>
  </si>
  <si>
    <t>Laboratorijski mešalni reaktor</t>
  </si>
  <si>
    <t>Laboratory mixer reactor</t>
  </si>
  <si>
    <t>Oprema je dostopna vsem partenerjem pa enakih pravilih po PRAVILNIKU O NABAVI, EVIDENTIRANJU IN UPORABI OSNOVNIH SREDSTEV ZAVODA CENTER ODLIČNOSTI POLIMERNI MATERIALNI IN TEHNOLOGIJE (CO PoliMaT). Za prost termin se je potrebno dogovoriti s skrbnikom: miha.kavsek@melamin.si</t>
  </si>
  <si>
    <t>Equipment can be accessed to all partners equally acording to REGULATION OF PURCHASE, REGISTRATION AND USE OF ASSETS OF CENTRE OF EXCELLENCE POLYMER MATERIALS AND TECHNOLOGIES (CE POLIMAT). For free dates to be agreed with the administrator: miha.kavsek@melamin.si</t>
  </si>
  <si>
    <t>rekator za sintezo vodnih disperzij s kontrolo temperature</t>
  </si>
  <si>
    <t>temperature controlled reaction vessel for the synthesis of water dispersions</t>
  </si>
  <si>
    <t>http://www.polimat.si/1/raziskovalno-razvojna-oprema/laboratorijski-mesalni-reaktor.aspx</t>
  </si>
  <si>
    <t>Miroslav Huskić</t>
  </si>
  <si>
    <t>Laboratorijski mini ekstruder</t>
  </si>
  <si>
    <t>Laboratory mini extruder</t>
  </si>
  <si>
    <t>Oprema je dostopna vsem partenerjem pa enakih pravilih po PRAVILNIKU O NABAVI, EVIDENTIRANJU IN UPORABI OSNOVNIH SREDSTEV ZAVODA CENTER ODLIČNOSTI POLIMERNI MATERIALNI IN TEHNOLOGIJE (CO PoliMaT). Za prost termin se je potrebno dogovoriti s skrbnikom: miro.huskic@ki.si</t>
  </si>
  <si>
    <t>Equipment can be accessed to all partners equally acording to REGULATION OF PURCHASE, REGISTRATION AND USE OF ASSETS OF CENTRE OF EXCELLENCE POLYMER MATERIALS AND TECHNOLOGIES (CE POLIMAT). For free dates to be agreed with the administrator: miro.huskic@ki.si</t>
  </si>
  <si>
    <t>priprava vzorcev na laboratorijskem nivoju za testiranja lastnosti kompozitnih materialov</t>
  </si>
  <si>
    <t>preparation of samples on laboratory scale for determination of properties for composite materials</t>
  </si>
  <si>
    <t>http://www.polimat.si/1/raziskovalno-razvojna-oprema/laboratorijski-mini-ekstruder.aspx</t>
  </si>
  <si>
    <t>Laboratorijski razpršilni sušilnik</t>
  </si>
  <si>
    <t>Laboratory spray-dryer</t>
  </si>
  <si>
    <t>pridobivanje trdnih delcev iz raztopin ali suspenzij z razpršilnim sušenjem</t>
  </si>
  <si>
    <t>extraction of solid particles from solutions or suspentions by spray-drying</t>
  </si>
  <si>
    <t>http://www.polimat.si/1/raziskovalno-razvojna-oprema/laboratorijski-razprsilni-susilnik.aspx</t>
  </si>
  <si>
    <t>Milena Težak</t>
  </si>
  <si>
    <t>Laboratorijski strižni mešalnik</t>
  </si>
  <si>
    <t>Laboratory shear-mixer for powders</t>
  </si>
  <si>
    <t>Oprema je dostopna vsem partenerjem pa enakih pravilih po PRAVILNIKU O NABAVI, EVIDENTIRANJU IN UPORABI OSNOVNIH SREDSTEV ZAVODA CENTER ODLIČNOSTI POLIMERNI MATERIALNI IN TEHNOLOGIJE (CO PoliMaT). Za prost termin se je potrebno dogovoriti s skrbnikom: mtezak@kolpa.si</t>
  </si>
  <si>
    <t>Equipment can be accessed to all partners equally acording to REGULATION OF PURCHASE, REGISTRATION AND USE OF ASSETS OF CENTRE OF EXCELLENCE POLYMER MATERIALS AND TECHNOLOGIES (CE POLIMAT). For free dates to be agreed with the administrator: mtezak@kolpa.si</t>
  </si>
  <si>
    <t>homogenizacija prahov pod kontroliranimi pogoji</t>
  </si>
  <si>
    <t>homogenization of powders under controlled conditions</t>
  </si>
  <si>
    <t>http://www.polimat.si/1/raziskovalno-razvojna-oprema/laboratorijski-strizni-mesalnik-za-prahove.aspx</t>
  </si>
  <si>
    <t>liofilizator</t>
  </si>
  <si>
    <t>Freeze-dryer</t>
  </si>
  <si>
    <t>sušenje temperaturno občutljivih vzorcev od težko-hlapnih topil</t>
  </si>
  <si>
    <t>drying of temperature-sensitive samples of low-volatile solvents</t>
  </si>
  <si>
    <t>http://www.polimat.si/1/raziskovalno-razvojna-oprema/liofilizator.aspx</t>
  </si>
  <si>
    <t>12318</t>
  </si>
  <si>
    <t xml:space="preserve">Maldi TOF/TOF </t>
  </si>
  <si>
    <t>MALDI TOF/TOF</t>
  </si>
  <si>
    <t>Oprema je dostopna vsem partenerjem pa enakih pravilih po PRAVILNIKU O NABAVI, EVIDENTIRANJU IN UPORABI OSNOVNIH SREDSTEV ZAVODA CENTER ODLIČNOSTI POLIMERNI MATERIALNI IN TEHNOLOGIJE (CO PoliMaT). Za prost termin se je potrebno dogovoriti s skrbnikom: ema.zagar@ki.si</t>
  </si>
  <si>
    <t>Equipment can be accessed to all partners equally acording to REGULATION OF PURCHASE, REGISTRATION AND USE OF ASSETS OF CENTRE OF EXCELLENCE POLYMER MATERIALS AND TECHNOLOGIES (CE POLIMAT). For free dates to be agreed with the administrator: ema.zagar@ki.si</t>
  </si>
  <si>
    <t>določevanje absolutnih molskih mas polimerov</t>
  </si>
  <si>
    <t>molecular mass of polymers determination</t>
  </si>
  <si>
    <t>http://www.polimat.si/1/raziskovalno-razvojna-oprema/maldi-tof-tof.aspx</t>
  </si>
  <si>
    <t>Aleš Hančič</t>
  </si>
  <si>
    <t>25369</t>
  </si>
  <si>
    <t>Nadgradnja brizgalnega stroja</t>
  </si>
  <si>
    <t>Upgrade of the injection moulding machine</t>
  </si>
  <si>
    <t>Oprema je dostopna vsem partenerjem pa enakih pravilih po PRAVILNIKU O NABAVI, EVIDENTIRANJU IN UPORABI OSNOVNIH SREDSTEV ZAVODA CENTER ODLIČNOSTI POLIMERNI MATERIALNI IN TEHNOLOGIJE (CO PoliMaT). Za prost termin se je potrebno dogovoriti s skrbnikom: ales.hancic@tecos.si</t>
  </si>
  <si>
    <t>Equipment can be accessed to all partners equally acording to REGULATION OF PURCHASE, REGISTRATION AND USE OF ASSETS OF CENTRE OF EXCELLENCE POLYMER MATERIALS AND TECHNOLOGIES (CE POLIMAT). For free dates to be agreed with the administrator: ales.hancic@tecos.si</t>
  </si>
  <si>
    <t>izdelava vzorcev in testiranje materialov in orodij za brizganje duro- in termoplastov</t>
  </si>
  <si>
    <t>sample s manufacturing and material or tools testings in duro- and thermoplast malding</t>
  </si>
  <si>
    <t>http://www.polimat.si/1/raziskovalno-razvojna-oprema/nadgradnja-brizgalnega-stroja-za-brizganje-termo.aspx</t>
  </si>
  <si>
    <t>Nadgradnja mikroskopa AFM-XE 100</t>
  </si>
  <si>
    <t>Auxiliaries and accessories for AFM microscopy</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</si>
  <si>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</si>
  <si>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mikroskop na atomsko silo</t>
  </si>
  <si>
    <t>atomic force microscopy</t>
  </si>
  <si>
    <t>http://www.polimat.si/1/raziskovalno-razvojna-oprema/nadgradnja-mikroskopa-afm-xe-100.aspx</t>
  </si>
  <si>
    <t>Silvo Hribernik</t>
  </si>
  <si>
    <t>27558</t>
  </si>
  <si>
    <t>Nadgradnja SWAX 3-sistema v S3- MICROpix sistem</t>
  </si>
  <si>
    <t>Upgrade of HECUS System 3 to S3 MICROpix</t>
  </si>
  <si>
    <t>Oprema je dostopna vsem partenerjem pa enakih pravilih po PRAVILNIKU O NABAVI, EVIDENTIRANJU IN UPORABI OSNOVNIH SREDSTEV ZAVODA CENTER ODLIČNOSTI POLIMERNI MATERIALNI IN TEHNOLOGIJE (CO PoliMaT). Za prost termin se je potrebno dogovoriti s skrbnikom: silvo.hribernik@um.si</t>
  </si>
  <si>
    <t>Equipment can be accessed to all partners equally acording to REGULATION OF PURCHASE, REGISTRATION AND USE OF ASSETS OF CENTRE OF EXCELLENCE POLYMER MATERIALS AND TECHNOLOGIES (CE POLIMAT). For free dates to be agreed with the administrator: silvo.hribernik@um.si</t>
  </si>
  <si>
    <t>nadgradnja modularnega rentgenskega sistema za analizo trdnih snovi, makromolekularnih raztopin in tankih filmov</t>
  </si>
  <si>
    <t>Modular X-ray system upgrade for the analysis of solids, macromolecular solutions and thin films</t>
  </si>
  <si>
    <t>http://www.polimat.si/1/raziskovalno-razvojna-oprema/nadgradnja-swax-3-sistema-v-s3-micropix-sistem.aspx</t>
  </si>
  <si>
    <t>Alenka Kante</t>
  </si>
  <si>
    <t>33574</t>
  </si>
  <si>
    <t>Naprava za določ. odprtega časa in hitrosti lepljenja</t>
  </si>
  <si>
    <t>Open-time determination and adhesion speed determination equipment</t>
  </si>
  <si>
    <t>Oprema je dostopna vsem partenerjem pa enakih pravilih po PRAVILNIKU O NABAVI, EVIDENTIRANJU IN UPORABI OSNOVNIH SREDSTEV ZAVODA CENTER ODLIČNOSTI POLIMERNI MATERIALNI IN TEHNOLOGIJE (CO PoliMaT). Za prost termin se je potrebno dogovoriti s skrbnikom: alenka.kante@mitol.si</t>
  </si>
  <si>
    <t>Equipment can be accessed to all partners equally acording to REGULATION OF PURCHASE, REGISTRATION AND USE OF ASSETS OF CENTRE OF EXCELLENCE POLYMER MATERIALS AND TECHNOLOGIES (CE POLIMAT). For free dates to be agreed with the administrator: alenka.kante@mitol.si</t>
  </si>
  <si>
    <t>določevanje odprtega časa in hitrosti lepljenja</t>
  </si>
  <si>
    <t>open time and adhesion speed determination</t>
  </si>
  <si>
    <t>Alojz Anžlovar</t>
  </si>
  <si>
    <t>8675</t>
  </si>
  <si>
    <t>Naprava za napraševanje z zlatom in ogljikom</t>
  </si>
  <si>
    <t>Sputtering device for coating with gold and carbon</t>
  </si>
  <si>
    <t>Oprema je dostopna vsem partenerjem pa enakih pravilih po PRAVILNIKU O NABAVI, EVIDENTIRANJU IN UPORABI OSNOVNIH SREDSTEV ZAVODA CENTER ODLIČNOSTI POLIMERNI MATERIALNI IN TEHNOLOGIJE (CO PoliMaT). Za prost termin se je potrebno dogovoriti s skrbnikom: alojz.anzlovar@ki.si</t>
  </si>
  <si>
    <t>Equipment can be accessed to all partners equally acording to REGULATION OF PURCHASE, REGISTRATION AND USE OF ASSETS OF CENTRE OF EXCELLENCE POLYMER MATERIALS AND TECHNOLOGIES (CE POLIMAT). For free dates to be agreed with the administrator: alojz.anzlovar@ki.si</t>
  </si>
  <si>
    <t>predpriprava vzorcev za SEM in TEM analize</t>
  </si>
  <si>
    <t>sample preparation for SEM and TEM analysis</t>
  </si>
  <si>
    <t>http://www.polimat.si/1/raziskovalno-razvojna-oprema/naprava-za-naprasevanje-z-zlatom-in-ogljikom.aspx</t>
  </si>
  <si>
    <t>Manja Kurečič</t>
  </si>
  <si>
    <t>24332</t>
  </si>
  <si>
    <t>Pilotna elektro-predilnica</t>
  </si>
  <si>
    <t>Pilot-scale electrospinning device</t>
  </si>
  <si>
    <t>Oprema je dostopna vsem partenerjem pa enakih pravilih po PRAVILNIKU O NABAVI, EVIDENTIRANJU IN UPORABI OSNOVNIH SREDSTEV ZAVODA CENTER ODLIČNOSTI POLIMERNI MATERIALNI IN TEHNOLOGIJE (CO PoliMaT). Za prost termin se je potrebno dogovoriti s skrbnikom: manja.kurecic@um.si</t>
  </si>
  <si>
    <t>Equipment can be accessed to all partners equally acording to REGULATION OF PURCHASE, REGISTRATION AND USE OF ASSETS OF CENTRE OF EXCELLENCE POLYMER MATERIALS AND TECHNOLOGIES (CE POLIMAT). For free dates to be agreed with the administrator: manja.kurecic@um.si</t>
  </si>
  <si>
    <t>elektropredenje nano-vlaken</t>
  </si>
  <si>
    <t>electrospinning of nano-fibers</t>
  </si>
  <si>
    <t>http://www.polimat.si/1/raziskovalno-razvojna-oprema/pilotna-elektro-predilnica.aspx</t>
  </si>
  <si>
    <t>Nataša Čuk</t>
  </si>
  <si>
    <t>Pilotni ultrazvočni sonifikator</t>
  </si>
  <si>
    <t>Pilot plant ultrasound processor</t>
  </si>
  <si>
    <t>Oprema je dostopna vsem partenerjem pa enakih pravilih po PRAVILNIKU O NABAVI, EVIDENTIRANJU IN UPORABI OSNOVNIH SREDSTEV ZAVODA CENTER ODLIČNOSTI POLIMERNI MATERIALNI IN TEHNOLOGIJE (CO PoliMaT). Za prost termin se je potrebno dogovoriti s skrbnikom: natasa.cuk@GGP.si</t>
  </si>
  <si>
    <t>Equipment can be accessed to all partners equally acording to REGULATION OF PURCHASE, REGISTRATION AND USE OF ASSETS OF CENTRE OF EXCELLENCE POLYMER MATERIALS AND TECHNOLOGIES (CE POLIMAT). For free dates to be agreed with the administrator: natasa.cuk@ggp.si</t>
  </si>
  <si>
    <t>ultrazvočna razgradnja biomase pri pridelavi biodizla</t>
  </si>
  <si>
    <t>ultrasound assisted biomass decomposition for the production of biodiesel</t>
  </si>
  <si>
    <t>http://www.polimat.si/1/raziskovalno-razvojna-oprema/pilotni-ultrazvocni-sonifikator.aspx</t>
  </si>
  <si>
    <t>Plinski masni spektrometer</t>
  </si>
  <si>
    <t>Gas mass spectrometer for TGA coupling</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</si>
  <si>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</si>
  <si>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masni spektrometer vezan na TGA za določevanje sestave razpadnih plinskih produktov</t>
  </si>
  <si>
    <t>mass spectrometer coupled with TGA for composition determination of decomposed gas products</t>
  </si>
  <si>
    <t>Pretočni mlin</t>
  </si>
  <si>
    <t>Continous nano-mill</t>
  </si>
  <si>
    <t>mlin za deaglomeracijo manodelcev v disperzijah</t>
  </si>
  <si>
    <t>mill for dispersing nanoparticles in dispersions</t>
  </si>
  <si>
    <t>Blaž Likozar</t>
  </si>
  <si>
    <t>Reakcijski kalorimeter</t>
  </si>
  <si>
    <t>Reaction calorimeter High pressure laboratory reactor with in situ FTIR and FBRM probes</t>
  </si>
  <si>
    <t>Oprema je dostopna vsem partenerjem pa enakih pravilih po PRAVILNIKU O NABAVI, EVIDENTIRANJU IN UPORABI OSNOVNIH SREDSTEV ZAVODA CENTER ODLIČNOSTI POLIMERNI MATERIALNI IN TEHNOLOGIJE (CO PoliMaT). Za prost termin se je potrebno dogovoriti s skrbnikom: blaz.likozar@ki.si</t>
  </si>
  <si>
    <t>Equipment can be accessed to all partners equally acording to REGULATION OF PURCHASE, REGISTRATION AND USE OF ASSETS OF CENTRE OF EXCELLENCE POLYMER MATERIALS AND TECHNOLOGIES (CE POLIMAT). For free dates to be agreed with the administrator: blaz.likozar@ki.si</t>
  </si>
  <si>
    <t xml:space="preserve">reaktor za kontrolirano sintezo z možnostjo spremljanja kemijskih pretvorb in kristalizacije </t>
  </si>
  <si>
    <t>http://www.polimat.si/1/raziskovalno-razvojna-oprema/reakcijski-kalorimeter-s-ftir-instrumentom-s-potop.aspx</t>
  </si>
  <si>
    <t>Respirometer za analizo biorazgradljivosti</t>
  </si>
  <si>
    <t>Respirometric analyser for polymer biodegradation measurments</t>
  </si>
  <si>
    <t>Oprema je dostopna vsem partenerjem pa enakih pravilih po PRAVILNIKU O NABAVI, EVIDENTIRANJU IN UPORABI OSNOVNIH SREDSTEV ZAVODA CENTER ODLIČNOSTI POLIMERNI MATERIALNI IN TEHNOLOGIJE (CO PoliMaT). Za prost termin se je potrebno dogovoriti s skrbnikom: miroslav.huskic@polimat.si</t>
  </si>
  <si>
    <t>Equipment can be accessed to all partners equally acording to REGULATION OF PURCHASE, REGISTRATION AND USE OF ASSETS OF CENTRE OF EXCELLENCE POLYMER MATERIALS AND TECHNOLOGIES (CE POLIMAT). For free dates to be agreed with the administrator: miroslav.huskic@polimat.si</t>
  </si>
  <si>
    <t>merjenje končne stopnje aerobne biorazgradljivosti polimernih materialov</t>
  </si>
  <si>
    <t>total aerobic biodegradability of plastic materials measuring</t>
  </si>
  <si>
    <t>http://www.polimat.si/1/raziskovalno-razvojna-oprema/respirometer-za-analizo-biorazgradljivosti.aspx</t>
  </si>
  <si>
    <t>Separacijski sklop pretočnega reaktorja za izdelavo pilotnih količin nano ZnO</t>
  </si>
  <si>
    <t>Separation set for continous reactor for nano-ZnO production</t>
  </si>
  <si>
    <t>oprema za separacijo pilotnih količin nanodelcev ZnO</t>
  </si>
  <si>
    <t>separation equipment for pilot quantities of ZnO nanoparticles</t>
  </si>
  <si>
    <t>Sistem za merjenje velikosti delcev</t>
  </si>
  <si>
    <t>Zeta-sizer and particle size determination equipment</t>
  </si>
  <si>
    <t>meritve velikosti delcev v disperzijah in koloidih</t>
  </si>
  <si>
    <t>particle size, particle size distribution and zeta potential determination in colloid water dispersions</t>
  </si>
  <si>
    <t>http://www.polimat.si/1/raziskovalno-razvojna-oprema/aparat-za-merjenje-velikosti-delcev-v-vodni-raztop.aspx</t>
  </si>
  <si>
    <t>Termogravimetrični analizator (TGA)</t>
  </si>
  <si>
    <t>Thermogravimetric analyzer</t>
  </si>
  <si>
    <t>http://www.polimat.si/1/raziskovalno-razvojna-oprema/termogravimetricni-analizator.aspx</t>
  </si>
  <si>
    <t>Peter Mišvelj</t>
  </si>
  <si>
    <t>25103</t>
  </si>
  <si>
    <t>Visokotemperaturni visokotlačni reaktor</t>
  </si>
  <si>
    <t>Laboratory high-pressure reactor</t>
  </si>
  <si>
    <t>Oprema je dostopna vsem partenerjem pa enakih pravilih po PRAVILNIKU O NABAVI, EVIDENTIRANJU IN UPORABI OSNOVNIH SREDSTEV ZAVODA CENTER ODLIČNOSTI POLIMERNI MATERIALNI IN TEHNOLOGIJE (CO PoliMaT). Za prost termin se je potrebno dogovoriti s skrbnikom: peter.misvelj@resinshelios.com</t>
  </si>
  <si>
    <t>Equipment can be accessed to all partners equally acording to REGULATION OF PURCHASE, REGISTRATION AND USE OF ASSETS OF CENTRE OF EXCELLENCE POLYMER MATERIALS AND TECHNOLOGIES (CE POLIMAT). For free dates to be agreed with the administrator: peter.misvelj@resinshelios.com</t>
  </si>
  <si>
    <t>reaktor za sintezo polimerov pri tlačnih pogojih sinteze</t>
  </si>
  <si>
    <t>pressure reactor vessel for polymer synthesis</t>
  </si>
  <si>
    <t>http://www.polimat.si/1/raziskovalno-razvojna-oprema/laboratorijski-visokotlacni-reaktor.aspx</t>
  </si>
  <si>
    <t>2992-001</t>
  </si>
  <si>
    <t>dr. Irena Vovk</t>
  </si>
  <si>
    <t>11395</t>
  </si>
  <si>
    <t>LC-MS sistem</t>
  </si>
  <si>
    <t>LC-MS system</t>
  </si>
  <si>
    <t>Režim uporabe: 8/5 
Usposobljeni uporabniki sistema dostopajo do le-tega po predhodnem medsebojnem dogovoru in z dovoljenjem skrbnika sistema.</t>
  </si>
  <si>
    <t>Accessibility: 8/5 Qualified users access to the system by a previous mutual agreement and with the permission of the system manager.</t>
  </si>
  <si>
    <t>Določanje analitov na osnovi MS po separaciji s tekočinsko kromatografijo visoke ločljivosti. Dodatne informacije: LTQ Velos dual linear ion trap, H-ESI II Probe, APCI Probe for the Ion Max Source, 
Accela Autosampler, Accela PDA, Accela 1250 Pump, Accela System Communication and Solvent Tray</t>
  </si>
  <si>
    <t>Determination of analytes based on MS after separation by high-performance liqid chromatography. Additional information: LTQ Velos dual linear ion trap, H-ESI II Probe, APCI Probe for the Ion Max Source, 
Accela Autosampler, Accela PDA, Accela 1250 Pump, Accela System Communication and Solvent Tray</t>
  </si>
  <si>
    <t>OS-00114</t>
  </si>
  <si>
    <t>www.enfist.si</t>
  </si>
  <si>
    <t>dr. Jože Grdadolnik</t>
  </si>
  <si>
    <t>08523</t>
  </si>
  <si>
    <t>FT infrardeči, ramanski  in VCD spektrometer</t>
  </si>
  <si>
    <t>2010/2011</t>
  </si>
  <si>
    <t>FT infrared, Raman and VCD spectrometer</t>
  </si>
  <si>
    <t>Režim uporabe: 8/5</t>
  </si>
  <si>
    <t>Accessibility: 8/5</t>
  </si>
  <si>
    <t>Spektrometre uporabljamo v analitičnih in strukturnih študijah. Primerni so za vse vrste vzorcev.  Vzorce lahko snemamo v običajni transmisiji, refleksiji ali pa v tehniki oslabljene refleksije (ATR). Spektre lahko snemamo v temperaturnem območju med temperaturo tekočega dušika in 300°C. Ramanski spektrometer je opremljen z mikroskopom, ki omogoča snemanje vzorcev velikosti nekaj mikrometrov.</t>
  </si>
  <si>
    <t>The spectrometers are used for analytical and structural studies for any type of materials. The4 various sample cell allow the transmission, reflection and ATR measurements. Temperature controllers work in the range between liquid nitrogen and 300°C. The Raman spectrometer is equipped with microscope which permits the sampling down to several microns.</t>
  </si>
  <si>
    <t>OS-00127</t>
  </si>
  <si>
    <t>08611</t>
  </si>
  <si>
    <t>Computer cluster</t>
  </si>
  <si>
    <t>Režim uporabe: 24/7; Dostop do opreme uporabniki opravijo preko lastnega računalnika s pomočjo dodeljenega uporabniškega imena in gesla.</t>
  </si>
  <si>
    <t>Accessibility: 24/7; Users can access the cluster via PC with their username and password.</t>
  </si>
  <si>
    <t>10x Huawei Tecal X6000 - vsako ohišje vsebuje dve strežniški rezini, ki temeljita na Intel Xeon E5-2660 procesorjih
1x Mrežno stikalo Huawei 48 port 
1x 42U strežniška omara 
1x Apple MacBook Pro 13"</t>
  </si>
  <si>
    <t>10x Huawei Tecal X6000 - each housing includes two blade servers based on Intel Xeon E5-2660 processors, 1x Huawei Network Switch 48 port, 1x 42U server cabinet 1x Apple MacBook Pro 13"</t>
  </si>
  <si>
    <t>OS-000217</t>
  </si>
  <si>
    <t>dr. Anton Meden</t>
  </si>
  <si>
    <t>08790</t>
  </si>
  <si>
    <t>Štirikrožni difraktometer z dvema valovnima dolžinama</t>
  </si>
  <si>
    <t>4-circular diffractometer with two wavelengths</t>
  </si>
  <si>
    <t xml:space="preserve">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eksperimentov.(Režim uporabe: 12/5) </t>
  </si>
  <si>
    <t xml:space="preserve">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 (Accessibility: 12/5) </t>
  </si>
  <si>
    <t>Agilent SuperNova A (dual) difraktometrski sistem: SuperNova platforma z Atlas CCD Nova (Cu) in Mova (mo) viroma X-žarkov, CrysAlis PRO programska oprema. 
Cryojet-XL sistem za hlajenje vzorca (90-300K)
Recikulacijski vodni hladilnik z zračnim radiatorskim hlajenjem
Autochem programska oprema. Instrument je namenjen določanju kristalne in molekularne strukture na osnovi rentgenske difrakcije na monokristalih.</t>
  </si>
  <si>
    <t xml:space="preserve">Agilent SuperNov A (dual) diffraction system: SuperNova Platform with Atlas CCD, Nova (Cu) and Mova(Mo) microfocus X-ray sorurces, CryAlis Pro software. CryoJet-XL cooling sytem (90-300K). Recirculation water chiller with radiator air cooling. Autochem software. The instrument is used to determine crystal and molecular structure based on the single crystal X-ray diffraction. </t>
  </si>
  <si>
    <t>OS-00155</t>
  </si>
  <si>
    <t>Diferenčni dinamični mikrokalorimeter (DSC)</t>
  </si>
  <si>
    <t>Differential scanning microcalorimeter (DSC)</t>
  </si>
  <si>
    <t>Stabilnost biološko pomembnih molekul v raztopinah. Termodinamika strukturnih prehodov bioloških makromolekul. (Nano DSC with Platinum Capillary Cells, TA Instruments, ZDA)</t>
  </si>
  <si>
    <t xml:space="preserve">Stability of biologically important molecules in solutions. Thermodynamics of structural transitions  of biopolymers.(Nano DSC with Platinum Capillary Cells, TA Instruments, ZDA) </t>
  </si>
  <si>
    <t>OS-00158</t>
  </si>
  <si>
    <t>dr. Martin Klanjšek</t>
  </si>
  <si>
    <t>20209</t>
  </si>
  <si>
    <t>NMR spektrometer</t>
  </si>
  <si>
    <t>NMR spectrometer</t>
  </si>
  <si>
    <t>Režim uporabe: 24/7</t>
  </si>
  <si>
    <t>Accessibility: 24/7</t>
  </si>
  <si>
    <t>NMR in NQR spektrometer za frekvenčno območje 0.5-600 MHz.</t>
  </si>
  <si>
    <t>NMR and NQR spectrometer for the frequency range 0.5-600 MHz.</t>
  </si>
  <si>
    <t>OS-00157</t>
  </si>
  <si>
    <t>dr. Janez Dolinšek</t>
  </si>
  <si>
    <t>03939</t>
  </si>
  <si>
    <t>He utekočinjevalnik</t>
  </si>
  <si>
    <t>2011-2013</t>
  </si>
  <si>
    <t>Režim uporabe: 24/7, rezervacijski sistem</t>
  </si>
  <si>
    <t>Accessibility: 24/7, reservation system</t>
  </si>
  <si>
    <t>He SL utekočinjevalni sistem, Air Liquide Advanced technologies, kapaciteta utekočinjanja min 10 l/h maks. 30l/h, vstopni He plin kontaminiran z zrakom do največ 5 %, 2000l volumen shranjevalne posode, kompresor za reciklacijo helija kapacitete 600l/min</t>
  </si>
  <si>
    <t>He SL Liquefaction System Air Liquide Advanced Technologies
Liquefaction capacity min 10l/h max 30l/min
He gas purifier with up to 5% contamination with air
Lhe storage tank Dewar 200l volume
Compressor for recycled He gas capacity 600l/min</t>
  </si>
  <si>
    <t>OS-000221</t>
  </si>
  <si>
    <t>Magnet 16 T</t>
  </si>
  <si>
    <t>2012-2013</t>
  </si>
  <si>
    <t>Možnost doseganja poljubnega magnetnega polja od 0 do 16 T in poljubne temperature od 1.5 do 300 K. Magnet je prilagojen za NMR in ESR meritve.</t>
  </si>
  <si>
    <t>Access to arbitrary magnetic field between 0 and 16 T and to arbitrary temperature between 1.5 and 300 K. The magnet is adapted for NMR and ESR experiments.</t>
  </si>
  <si>
    <t>OS-000219</t>
  </si>
  <si>
    <t>dr. Igor Serša</t>
  </si>
  <si>
    <t>12056</t>
  </si>
  <si>
    <t>Sonda za mikro MR silkanje</t>
  </si>
  <si>
    <t>Probe for MR microimaging</t>
  </si>
  <si>
    <t>Predhodna najava za rezervacijo termina meritev na tel. 01 477 3534, okviren obseg meritev od nekaj ur do največ dveh dni; Režim uporabe: 24/7</t>
  </si>
  <si>
    <t>Required reservation for mesurment time slot, phone 01 477 3534, the time slot range from few hours to a maximum of two days; Accessibility: 24/7</t>
  </si>
  <si>
    <t>Oprema omogoča prostorsko visokoločljivo slikanje z magnetno resonanco</t>
  </si>
  <si>
    <t>The equipment enables high spatial resolution MR imaging</t>
  </si>
  <si>
    <t>OS-000222</t>
  </si>
  <si>
    <t>dr. Boštjan Zalar</t>
  </si>
  <si>
    <t>Samouglaševalni sistem nizkotemperaturne NMR sonde</t>
  </si>
  <si>
    <t>Autotuning system for low-temperature NMR probehead</t>
  </si>
  <si>
    <t>Režim uporabe: 8/5. Dostop za zunanje uporabnike po predhodnem dogovoru.</t>
  </si>
  <si>
    <t>8/5 usage. Access for external users subject to prior agreement.</t>
  </si>
  <si>
    <t>Digitalni kontroler, enota s koračnimi motorji in HP RF stikalo za avtomatsko prilagajanje resonančnega kroga v  ATPH63 NMR sondi</t>
  </si>
  <si>
    <t>Digital controller, step motor unit, and HP RF switch for automatic tuning of resonant circuit in the ATPH63 NMR probehead.</t>
  </si>
  <si>
    <t>OS-00161</t>
  </si>
  <si>
    <t>2997-001</t>
  </si>
  <si>
    <t>Boris Jordan</t>
  </si>
  <si>
    <t>22296</t>
  </si>
  <si>
    <t>Laboratorijski mlin</t>
  </si>
  <si>
    <t>Laboratory mill</t>
  </si>
  <si>
    <t>Oprema je na razpolago v dogovoru z operaterjem in skladno z rezervacijskim sistemom (glej: www. conamaste.si).  Zaračunavajo se materialni stroški in stroški operaterja.</t>
  </si>
  <si>
    <t xml:space="preserve">The equipment can be available  in the agreement with the operator through the reservation system (see www.conamaste.si).  The material and personnel costs are to be reimbursed only. </t>
  </si>
  <si>
    <t>Laboratorijska naprava za kontinuirano mešanje, disperzijo in mletje.</t>
  </si>
  <si>
    <t>Laboratory agitated media mill for the dispersion, wetting and grinding.</t>
  </si>
  <si>
    <t>RRP1-O1/4</t>
  </si>
  <si>
    <t>Cena za uporabo raziskovalne opreme je skladna s priporočilom o zaračunavanju opreme.</t>
  </si>
  <si>
    <t>4587</t>
  </si>
  <si>
    <t>Računalniško krmiljen sistem za laserski  razrez keramike</t>
  </si>
  <si>
    <t>Computer controlled laser cutting system for ceramics</t>
  </si>
  <si>
    <t>Oprema za analizo materialov in keramičnih struktur</t>
  </si>
  <si>
    <t>Equipment for characterization of materials and ceramic structures</t>
  </si>
  <si>
    <t>RRP1-O1/5, RRP1-O1/7</t>
  </si>
  <si>
    <t>Peč za žganje LTCC keramike z računalniškim za krmiljenjem</t>
  </si>
  <si>
    <t>Computer controlled  furnace for LTCC ceramics</t>
  </si>
  <si>
    <t>Peč je prirejena  za žganje LTCC keramike oziroma debeloplasnih materialov in struktur.</t>
  </si>
  <si>
    <t>Furnace is designed for firing LTCC thick-layer ceramic materials and structures.</t>
  </si>
  <si>
    <t xml:space="preserve"> RRP1-O2,  RRP1-O2/2</t>
  </si>
  <si>
    <t xml:space="preserve">Reometer </t>
  </si>
  <si>
    <t xml:space="preserve">Rheometer </t>
  </si>
  <si>
    <t>Opreme za karakterizacijo suspenzij, uporabno v industriji npr. pri oblikovanju izdelkov s sitotiskom in brizgalnim tiskanjem.</t>
  </si>
  <si>
    <t>Equipment for characterization of suspensions for example industrial use (screen and ink-jet printing technology).</t>
  </si>
  <si>
    <t>RRP1-O3</t>
  </si>
  <si>
    <t>Aparatura za termično analizo</t>
  </si>
  <si>
    <t>Differential Thermal Analyzer</t>
  </si>
  <si>
    <t>Oprema za karakterizacijo keramičnih suspenzij s termično analizo.</t>
  </si>
  <si>
    <t>Equipment for characterization of ceramic suspensions with thermal analysis.</t>
  </si>
  <si>
    <t>RRP1-O3/3</t>
  </si>
  <si>
    <t>6627</t>
  </si>
  <si>
    <t>Mikrovalovno-radiacijska peč za sintezo in sintranje</t>
  </si>
  <si>
    <t>Microwave-radiation furnace for synthesis and sintering</t>
  </si>
  <si>
    <t>Oprema za sintezo in procesiranje nanostrukturnih materialov</t>
  </si>
  <si>
    <t>Equipment for synthesis and processing of nanostructured materials.</t>
  </si>
  <si>
    <t>RRP2-O1</t>
  </si>
  <si>
    <t>Kvantni interferometer  z magnetronom s tresočo glavo SUID VSM</t>
  </si>
  <si>
    <t xml:space="preserve"> MPMS - SQUID - VSM</t>
  </si>
  <si>
    <t xml:space="preserve">
Omogoča merjenje zelo šibkih magnetnih polj v zelo kratkem času. Ima 
široko temperaturno območje delovanja, je zmožen ustvariti zelo visoka 
zunanja magnetna polja in je neobčutljiv na obliko vzorca. </t>
  </si>
  <si>
    <t xml:space="preserve">SQUID VSM  is capable of measuring very small magnetic fields 
in a very short time. IWide working temperature span, 
produces very high magnetic fields, irregardless of the sample shape </t>
  </si>
  <si>
    <t>RRP2-O3</t>
  </si>
  <si>
    <t>Irena Ban</t>
  </si>
  <si>
    <t>08761</t>
  </si>
  <si>
    <t xml:space="preserve">Zetameter </t>
  </si>
  <si>
    <t>Zetasizer</t>
  </si>
  <si>
    <t>Instrument za merjenje Zeta potenciala (in velikosti koloidnih delcev.</t>
  </si>
  <si>
    <t>Instrument for Zeta potential measurements (and coloidal particles size).</t>
  </si>
  <si>
    <t>RRP2-O4-O6</t>
  </si>
  <si>
    <t>Branka Mušič</t>
  </si>
  <si>
    <t>24724</t>
  </si>
  <si>
    <t>TGA - Kompleten sistem za termično analizo</t>
  </si>
  <si>
    <t xml:space="preserve">Thermal Gravimetric Analysis Mass Spectrometer </t>
  </si>
  <si>
    <t>Kombinacija podatkov termične analize in analize masne spektroskopije se uporablja pri karakterizaciji materialov.</t>
  </si>
  <si>
    <t xml:space="preserve">The combined thermal analysis (TA) - Mass spectrometry (MS) data is used to characterise materials. </t>
  </si>
  <si>
    <t>RRP2-O7</t>
  </si>
  <si>
    <t>Andrej Pirih</t>
  </si>
  <si>
    <t>6963</t>
  </si>
  <si>
    <t>Generator udarnega toka</t>
  </si>
  <si>
    <t xml:space="preserve">High Current Impulse Generator </t>
  </si>
  <si>
    <t>Generator udarnega toka valovne oblike 8/20 µs in maksimalne amplitude 100.000 A.</t>
  </si>
  <si>
    <t>High current impulse generation, maximum amplitude of current surge 100.000 A and 8/20 µs shape of current surge.</t>
  </si>
  <si>
    <t>RRP2-O8/7</t>
  </si>
  <si>
    <t>Janez Trontelj</t>
  </si>
  <si>
    <t>1927</t>
  </si>
  <si>
    <t xml:space="preserve">Konfokalni  mikroskop z antivibracijsko mizo, visoko zmogljivi računalnik </t>
  </si>
  <si>
    <t>2011, 2012</t>
  </si>
  <si>
    <t>Confocal microscope and Lenovo ThinkStation</t>
  </si>
  <si>
    <t xml:space="preserve">Konfonkalnemu laserskemu mikroskopu je dodana nova funkcionalnost, ki omogoča analizo delovanja integriranih mikro- in nano-metrskih struktur. </t>
  </si>
  <si>
    <t>Confocal microscope has added new functionality Lenovo ThinkStation that allows the analysis of operation of the integrated micro- and nano-metric structures.</t>
  </si>
  <si>
    <t>RRP3-O2, RRP3-O2/2</t>
  </si>
  <si>
    <t>Suhi jedkalnik silicija- DRIE ICP180 (DSE)</t>
  </si>
  <si>
    <t xml:space="preserve">Dry plasma  Si etching </t>
  </si>
  <si>
    <t xml:space="preserve">DRIE jedkalnik je najnovejša naprava za 3D mikroobdelavo silicija, ki omogoča izdelavo naprednih MEMS in MOEMS mikrostruktur kot so npr. mikrosenzorji, mikroaktuatorji, mikroreaktorji in drugo. </t>
  </si>
  <si>
    <t>DRIE etching is the latest equipment for 3D micro etching silicon which enables the production of MEMS, MOEMS microstructures, such as microsensors, microactuators, microreactors and more.</t>
  </si>
  <si>
    <t>RRP3-O3/2</t>
  </si>
  <si>
    <t>Optična pinceta</t>
  </si>
  <si>
    <t>Optical tweezers</t>
  </si>
  <si>
    <t>Sistem infrardeča optična pinceta se uporablja za manipulacijo mikrometrskih struktur pod invertnim optičnim mikroskopom.</t>
  </si>
  <si>
    <t xml:space="preserve">Under invert optical microscope infrared optical tweezer system is used for manipulation of micrometer structures. </t>
  </si>
  <si>
    <t>RRP4-O1</t>
  </si>
  <si>
    <t>Sistem za dvofotonsko polimerizacijo v 3D</t>
  </si>
  <si>
    <t>3D Laser Litography System</t>
  </si>
  <si>
    <t xml:space="preserve">Namizni sistem za lasersko litografijo, ki omogoča visoke zahteve tridimenzionalnih fotonskih kristalnih struktur (ali npr. za ustvarjanje tridimenzionalnih odrov za biologijo, vezja v mikro in nanofluidiki). </t>
  </si>
  <si>
    <t>Th table-top laser lithography system, allowing for the high demands of three-dimensional photonic crystal structures (or for e.g., generating three-dimensional scaffolds for biology, micro- and nanofluidic circuitry).</t>
  </si>
  <si>
    <t>RRP4-O2</t>
  </si>
  <si>
    <t>7110</t>
  </si>
  <si>
    <t>2010, 2012</t>
  </si>
  <si>
    <t>Computer simulation group</t>
  </si>
  <si>
    <t>Računalniška gruča se uporablja na področju zahtevnih računalniških simulacij osnovnih problemov iz statične fizike, fizike trdnih in mehkih snovi, modeliranju kompozitnih snovi in elektrooptičnih elementov.</t>
  </si>
  <si>
    <t>Computer cluster is used in the implementation of complex simulations of basic problems in statistical physics, physics of solid state and soft matter, and modelling of composite materials and electro-optical elements.</t>
  </si>
  <si>
    <t>RRP4-O3, RRP4-O3/2, RRP4-O3/4, RRP4-O3/5</t>
  </si>
  <si>
    <t>7527</t>
  </si>
  <si>
    <t>Difuzijska sonda za NMR spektrometer in Li modul (nadgradnja obstoječega sistema na IJS-F5)</t>
  </si>
  <si>
    <t>NMR Diffusion Probe and Li module (upgrade the existing system at JSI-F5)</t>
  </si>
  <si>
    <t>Instrument za merjenje fizikalnih lastnosti.</t>
  </si>
  <si>
    <t xml:space="preserve">Instrument used for measurement of physical characteristics. </t>
  </si>
  <si>
    <t>RRP4-O4</t>
  </si>
  <si>
    <t>Visokofrekvenčni mikrovalovni izvor za EPR spektroskopijo v 100 in več GHz območju</t>
  </si>
  <si>
    <t>High-frequency microwave source for EPR spectroscopy at several hundred GHZ resonance frequencies</t>
  </si>
  <si>
    <t xml:space="preserve">Pri zelo visokih frekvencah (npr. 360GHz) je zaradi majhnega vira izhodne moči potreben visokofrekvečni mikrovalovni izvor. </t>
  </si>
  <si>
    <t>For very high frequencies (for example 360 GHz) a hight frequency microwave sourse is necessary because of the small source output power.</t>
  </si>
  <si>
    <t>RRP5-O3</t>
  </si>
  <si>
    <t>3477</t>
  </si>
  <si>
    <t>Naprava za hitro sintranje keramike v plazmi</t>
  </si>
  <si>
    <t>Spark Plasma Sintering System</t>
  </si>
  <si>
    <t>Prednost so občutno nižje temperature, kot tudi znatno nižje plesni tlak kot pri konvencionalni tehniki stiskanja in sintranja. To omogoča proizvodnjo materialov z izjemnimi lastnostmi, na primer: nanomateriali, FGM, kompozitni materiali, polprevodniški materiali za termoelektrično uporabo, bakrene in aluminijaste zlitine in intermetalni materiali, keramika visokih zmogljivosti.</t>
  </si>
  <si>
    <t>Advantages are significantly lower temperatures as well as significantly lower mould pressure than used for conventional hot pressing and sintering.This leads to new possibilities of producing materials with extraordinary attributes, for example: 
nanomaterials, 
FGM («Functionally Graded Materials»), 
composite materials, 
semi-conductor materials for thermoelectric application,
aluminum or copper alloys and intermetallic materials,
high-performance ceramics.</t>
  </si>
  <si>
    <t>RRSK-O1</t>
  </si>
  <si>
    <t>RRP5</t>
  </si>
  <si>
    <t>Sistem za in situ karakterizacijo vzorcev in TEM nosilec za več vzorcev</t>
  </si>
  <si>
    <t>The system for in-situ characterization of the samples and TEM sample Holder</t>
  </si>
  <si>
    <t>Omogoča in situ AFM in električno karakterizacijo vzorcev v presevnem elektronskem mikroskopu (TEM).</t>
  </si>
  <si>
    <t>Allows in situ atomic force microscopy (AFM) and electrical characterization of the samples in the transmission electron microscope (TEM).</t>
  </si>
  <si>
    <t>RRSK-O2/1, RRSK-O2/2</t>
  </si>
  <si>
    <t>Termovizijski mikroskop</t>
  </si>
  <si>
    <t>Thermal imaging microscope</t>
  </si>
  <si>
    <t>Termovizijski mikroskop meri in prikazuje temperaturno porazdelitev po površini manjših naprav, in omogoča hitro odkrivanje kritičnih točk in temperaturnih gradientov.</t>
  </si>
  <si>
    <t>Thermal imaging microscope measures and displays the temperature distribution over the surface of small devices, enabling quick detection of hot spots and thermal gradients.</t>
  </si>
  <si>
    <t>RRSK-O3</t>
  </si>
  <si>
    <t>7560</t>
  </si>
  <si>
    <t>Vrstični mikroskop v bližnjem optičnem polju</t>
  </si>
  <si>
    <t>Combined Confocal Raman Imaging and Scanning Near-field Optical Microscope System</t>
  </si>
  <si>
    <t>Trije načini delovanja znotraj istega instrumenta: SNOM, AFM in konfokalni Raman.</t>
  </si>
  <si>
    <t>Three modes combined in the same instrument: Confocal Raman Imaging, Scanning Near-field Optical Microscope and AFM system.</t>
  </si>
  <si>
    <t>RRSK-O4, RRSK-O4/2</t>
  </si>
  <si>
    <t>1120</t>
  </si>
  <si>
    <t>Sistem za ultra čiščenje površin (nadgradnja obstoječega sistema na IJS-F5)</t>
  </si>
  <si>
    <t>System for plasma cleaning (upgrading the existing system on JSI-F5)</t>
  </si>
  <si>
    <t xml:space="preserve">Nadgradnja sistema za plazemsko čiščenje površin v argonovi (Ar) atmosferi. </t>
  </si>
  <si>
    <t>Upgrading of the system for plasma cleaning surfaces in Argon atmosphere.</t>
  </si>
  <si>
    <t>RRSK-O5</t>
  </si>
  <si>
    <t>Optična pinceta z dodatki (nadgradnja obstoječega sistema na IJS-F5)</t>
  </si>
  <si>
    <t>2010, 2011</t>
  </si>
  <si>
    <t>Optical tweezer on FMS</t>
  </si>
  <si>
    <t>Sistem za manipulacijo in karakterizacijo interakcij med celicami in materiali.</t>
  </si>
  <si>
    <t>System for manipulation and characterization of cell-material interaction.</t>
  </si>
  <si>
    <t>RRSK-O6/1, RRSK-O6/2, RRSK-O6/3, RRSK-O6/4, RRSK-O6/6, RRSK-O6/7, RRSK-O6/8, RRSK-O6/11, RRSK-O6/12</t>
  </si>
  <si>
    <t>Dilatometer</t>
  </si>
  <si>
    <t xml:space="preserve">Oprema za karakterizacijo skrčka/raztezka materialov. </t>
  </si>
  <si>
    <t>Equipment for characterization of shrinkage/elongation of materials.</t>
  </si>
  <si>
    <t>RRSK-O7/1</t>
  </si>
  <si>
    <t>Brezkontaktni dilatometer</t>
  </si>
  <si>
    <t>Contactless dilatometer</t>
  </si>
  <si>
    <t>RRSK-O7/2</t>
  </si>
  <si>
    <t xml:space="preserve">Mikroskop na atomsko silo z grelcem za celico in Ojačevalnik "lock-in" </t>
  </si>
  <si>
    <t>2010, 2011, 2012</t>
  </si>
  <si>
    <t>Atomic force microscope with bioheather and Lock-in amplifier</t>
  </si>
  <si>
    <t>Mikroskop na atomsko silo (AFM) z dodanim piezoelektričnim modulom (PFM) za merjenje piezoelektričnega odziva v vertikalni in lateralni smeri.</t>
  </si>
  <si>
    <t>Atomic force microscope (AFM) with a piezoelectric module (PFM) for measurement of piezoelectric response in vertical and lateral directions.</t>
  </si>
  <si>
    <t>RRSK-O8, RRSK-O8/2, RRSK-O8/3</t>
  </si>
  <si>
    <t>Klementina Zupan</t>
  </si>
  <si>
    <t>7557</t>
  </si>
  <si>
    <t xml:space="preserve">Korelacijski mikroskop </t>
  </si>
  <si>
    <t>Correlation microscope</t>
  </si>
  <si>
    <t xml:space="preserve">Modularni svetlobni mikroskop za korelativno mikroskopijo. </t>
  </si>
  <si>
    <t>Modular light microscope for correlation microscopy.</t>
  </si>
  <si>
    <t>RRSK-O12</t>
  </si>
  <si>
    <t xml:space="preserve">Zeta meter in merilec velikosti delcev </t>
  </si>
  <si>
    <t>Zetameter with Particle Size Monitor</t>
  </si>
  <si>
    <t>Instrument za dolocanje stabilnosti disperzij, omogoca meritve zeta potenciala na osnovi Dopplerjevega efekta</t>
  </si>
  <si>
    <t>Instrument for colloidal suspensions based on the Laser Doppler Shift principle.</t>
  </si>
  <si>
    <t>RRP6-O2, RRP6-O2/2</t>
  </si>
  <si>
    <t>2997-008</t>
  </si>
  <si>
    <t xml:space="preserve">Modul za mikroskopijo flim (nadgrajen sistem za konfokalno fluorescenčno mikrospektroskopijo) </t>
  </si>
  <si>
    <t>FLIM on FMS</t>
  </si>
  <si>
    <t>Nadgrajen sistem CCD kamere v pikosekundnem (ps) rangu. PicoStar HR: &lt;300 ps @ &lt;110 MHz, 18 mm ojačanje slike.</t>
  </si>
  <si>
    <t>Intensified CCD camera systems in the picosecond (ps) range.PicoStar HR: &lt; 300 ps @ &lt; 110 MHz, 18 mm image intensifier.</t>
  </si>
  <si>
    <t>RRP5-O9</t>
  </si>
  <si>
    <t>2997-009</t>
  </si>
  <si>
    <t>Naprava za kontrolirano spajanje silicijevih rezin</t>
  </si>
  <si>
    <t>Wafer Bonder</t>
  </si>
  <si>
    <t>Za zapiranje struktur v inertno (kontrolirano) atmosfero, nepogrešljiv pri MEMS, za zaščito IR, FIR bolometrov, za izdelavo mikro črpalk in mikro kemijskih generatorjev.</t>
  </si>
  <si>
    <t>Appropriate for closing structures in an inert (controlled) atmosphere, indispensable for MEMS, IR protection, FIR bolometers, for micro-pumps and micro-chemical generators.</t>
  </si>
  <si>
    <t>RRP3-O4</t>
  </si>
  <si>
    <t>2997-020</t>
  </si>
  <si>
    <t>Sistem za merjenje toplotne prevodnosti</t>
  </si>
  <si>
    <t>System for measuring thermal coductivity</t>
  </si>
  <si>
    <t>Inštrument za določanje toplotne prevodnosti, toplotne difuzivnosti in specifične toplotne kapacitivnosti trdnih snovi, tekočin, prahov, past, pene kot tudi laminatov.</t>
  </si>
  <si>
    <t>Instruments for determination of thermal conductivity, thermal diffusivity and specific heat capacity of solids, liquids, powders, pastes, foams as well as laminates.</t>
  </si>
  <si>
    <t>RRP6-O3</t>
  </si>
  <si>
    <t>2997-025</t>
  </si>
  <si>
    <t>Anton Konda</t>
  </si>
  <si>
    <t>24081</t>
  </si>
  <si>
    <t>Stroj  za prebijanje LTCC folij</t>
  </si>
  <si>
    <t>Punching machine for LTCC</t>
  </si>
  <si>
    <t>Stroj za prebijanje zelenih keramičnih folij. Namenjen je za prebijanje malih do srednje velikih obsegov proizvodnje, z veliko stopnjo fleksibilnosti.</t>
  </si>
  <si>
    <t>Single pin punching tool type is designed to punch holes in to green ceramic tapes. It is designed for punching small to medium production volume with high flexibility. </t>
  </si>
  <si>
    <t>RRSK-O13</t>
  </si>
  <si>
    <t>2997-027</t>
  </si>
  <si>
    <t>Visokoenergetski sunkovni pikosekundni laser</t>
  </si>
  <si>
    <t>High energy pulsed picosecond laser</t>
  </si>
  <si>
    <t>Za raziskave dinamike na področju mikrolaserjev, optičnih mikroresonatorjev in fotonskih mikroelementov na osnovi mehke snovi.</t>
  </si>
  <si>
    <t>For studying dynamics in the field of microlasers, optical microresonators and photonic microelements on the soft matter basis.</t>
  </si>
  <si>
    <t>RRP4-O10</t>
  </si>
  <si>
    <t>Žaga za razrez keramike</t>
  </si>
  <si>
    <t>Cutting saw for ceramics</t>
  </si>
  <si>
    <t>Oprema za procesiranje LTCC keramike.</t>
  </si>
  <si>
    <t>Equipment for processing Low-Temperature Cofired Ceramics.</t>
  </si>
  <si>
    <t>RRP1-O1/1</t>
  </si>
  <si>
    <t>Kalibrator tlaka</t>
  </si>
  <si>
    <t>Pressure calibrator</t>
  </si>
  <si>
    <t>Equipment for processing Low-temperature Cofired ceramics.</t>
  </si>
  <si>
    <t>RRP1-O1/3</t>
  </si>
  <si>
    <t xml:space="preserve">Ročna stiskalnica </t>
  </si>
  <si>
    <t xml:space="preserve">Manual press </t>
  </si>
  <si>
    <t>RRP1-O1/2</t>
  </si>
  <si>
    <t xml:space="preserve">Klimatska komora </t>
  </si>
  <si>
    <t>Controlled atmosphere hood</t>
  </si>
  <si>
    <t>Oprema za analizo materialov in keramičnih struktur.</t>
  </si>
  <si>
    <t>Equipment for characterization of materials and ceramic structures.</t>
  </si>
  <si>
    <t>RRP1-O1/6</t>
  </si>
  <si>
    <t>Tenziometer</t>
  </si>
  <si>
    <t>Optical tensiometer</t>
  </si>
  <si>
    <t xml:space="preserve">Optični tenziometer omogoča meritve površinskih napetosti tekočin, medfazne napetosti in kontaktne kote tekočin na trdni podlagah. </t>
  </si>
  <si>
    <t>Optical tensiometer allows the measurement of surface tension of liquids, interfacial tension and contact angles of liquids on solid surfaces.</t>
  </si>
  <si>
    <t>RRP1-O3/2</t>
  </si>
  <si>
    <t xml:space="preserve">Ultrazvočni čistilnik </t>
  </si>
  <si>
    <t>Ultrasonic cleaner</t>
  </si>
  <si>
    <t>Ultrazvočni čistilnik za učinkovito in temeljito čiščenje kompozitov v različnih fazah znotraj procesa izdelave ali raziskave.</t>
  </si>
  <si>
    <t>Ultrasonic cleaner for efficient and effective cleaning of composites at various stages in manufacturing process or research.</t>
  </si>
  <si>
    <t>RRP2-O4-O6/3</t>
  </si>
  <si>
    <t>Ultrazvočni procesor</t>
  </si>
  <si>
    <t>Ultrasonic processor</t>
  </si>
  <si>
    <t xml:space="preserve">Za homogenizacijo raztopin in suspenzij.  </t>
  </si>
  <si>
    <t>Used for homogenization of suspensions and solutions.</t>
  </si>
  <si>
    <t>RRP2-O4O6/2</t>
  </si>
  <si>
    <t>Namizna centrifuga s hlajenjem</t>
  </si>
  <si>
    <t>Benchtop Centrifuge</t>
  </si>
  <si>
    <t xml:space="preserve">Namizna centrifuga omogoča centrifugiranje vzorcev in je primerna za uporabo v medicinskih, industrijskih in znanstvenih laboratorijih. </t>
  </si>
  <si>
    <t>Benchtop centrifuge allows centrifuging samples and is suitable for medical, industrial and scientific use.</t>
  </si>
  <si>
    <t>RRP2-O5</t>
  </si>
  <si>
    <t>Visokonapetostni AC/DC izvor</t>
  </si>
  <si>
    <t>Hi voltage AC/DC source</t>
  </si>
  <si>
    <t>Napajalnik za izmenično in enosmerno napetost za generator udarnega toka s sinhronizacijo udarov ter z zaščitnim filtrom pred povratnimi udari.</t>
  </si>
  <si>
    <t xml:space="preserve">AC and DC power source for surge current generator with current shock synchronization and filter for protection against current backfiring. </t>
  </si>
  <si>
    <t>RRP2-O8/1</t>
  </si>
  <si>
    <t>Temperature chamber</t>
  </si>
  <si>
    <t xml:space="preserve">Klimatska komora za testiranje vlage, temperature in toplotnih udarov. </t>
  </si>
  <si>
    <t>Temparature chamber for testing of humidity, temperature, thermal shock.</t>
  </si>
  <si>
    <t>RRP2-O8/2</t>
  </si>
  <si>
    <t>Osciloskop</t>
  </si>
  <si>
    <t>Elektronska merilna naprava, ki omogoča opazovanje in analiziranje signala napetosti.</t>
  </si>
  <si>
    <t>An electronic laboratory instrument commonly used to display and analyze the waveform of electronic signals.</t>
  </si>
  <si>
    <t>RRP2-O8/3</t>
  </si>
  <si>
    <t>Termovizijska kamera</t>
  </si>
  <si>
    <t>Thermal Imaging Camera</t>
  </si>
  <si>
    <t>Infrardeča kamera za termografske rezultate meritev se uporablja za vizualizacijo toplote dejavnosti na področju elektronike in mikroelektronike.</t>
  </si>
  <si>
    <t>Infrared camera for thermographic measurement results, used for visualising heat activity in electronics and microelectronics.</t>
  </si>
  <si>
    <t>RRP2-O8/4</t>
  </si>
  <si>
    <t>Sistem za merjenje karakteristik varistorjev</t>
  </si>
  <si>
    <t>Characteristics measuring system for varistors</t>
  </si>
  <si>
    <t>Merilni visokonapetostni sistem za meritve parametrov varistorjev do 2,2kV.</t>
  </si>
  <si>
    <t xml:space="preserve">High-voltage measuring system for measuring parameters of varistors to 2,2kV. </t>
  </si>
  <si>
    <t>RRP2-O8/5</t>
  </si>
  <si>
    <t>Merilnik vlage</t>
  </si>
  <si>
    <t>Moisture meter</t>
  </si>
  <si>
    <t>Halogenski instrument za določanje vlage.</t>
  </si>
  <si>
    <t>Halogenic instrument for moisture determination.</t>
  </si>
  <si>
    <t>RRP2-O8/6</t>
  </si>
  <si>
    <t>Piersonova merilna tuljava</t>
  </si>
  <si>
    <t>Pearson Current monitor</t>
  </si>
  <si>
    <t>Piersonova merilna tuljava za merjenje tokov.</t>
  </si>
  <si>
    <t>Pearson Current monitor for current measurements.</t>
  </si>
  <si>
    <t>RRP2-O8/8</t>
  </si>
  <si>
    <t>Mojca Balon</t>
  </si>
  <si>
    <t>13483</t>
  </si>
  <si>
    <t>Optični brezkontaktni merilni sistem</t>
  </si>
  <si>
    <t>Optical non-contact measuring system</t>
  </si>
  <si>
    <t>Za zahtevne in natančne meritve dimenzijskih in geometrijskih toleranc izdelkov kompliciranih oblik.</t>
  </si>
  <si>
    <t>Used for demand and precise measurements of geometric and dimensional tolerances, complex-shaped products.</t>
  </si>
  <si>
    <t>RRP2-O9</t>
  </si>
  <si>
    <t>Vzorčevalnik delcev na vodni osnovi</t>
  </si>
  <si>
    <t>Water based CPC</t>
  </si>
  <si>
    <t>Števec deluje na osnovi vodnega oplaščevanja. Detektira delce od 5nm do 3mikrometre. Je prenosljiv, omogoča serijsko povezljivost z osebnim računalnikom.</t>
  </si>
  <si>
    <t>Particle counter is based on water coating technique. It can detect particles  from 5nm to 3 micrometres size, is a portable, and serial connected with PC.</t>
  </si>
  <si>
    <t xml:space="preserve"> RRP5-O1</t>
  </si>
  <si>
    <t>Damjana Drobne</t>
  </si>
  <si>
    <t>11155</t>
  </si>
  <si>
    <t>Invertni mikroskop z nadgradnjo za flourescenco mikroskopa</t>
  </si>
  <si>
    <t>The inverted microscope with equipment for Fluorescence microscope</t>
  </si>
  <si>
    <t>Oprema za študij celičnih kultur.</t>
  </si>
  <si>
    <t>Cell culture equipment.</t>
  </si>
  <si>
    <t>RRP5-O2/3, RRP5-O2/4</t>
  </si>
  <si>
    <t>CO2 inkubator</t>
  </si>
  <si>
    <t>CO2 incubator</t>
  </si>
  <si>
    <t>RRP5-O2/5</t>
  </si>
  <si>
    <t>Brezprašna komora</t>
  </si>
  <si>
    <t>Laminar flow chamber</t>
  </si>
  <si>
    <t>RRP5-O2/6</t>
  </si>
  <si>
    <t>Štefan Pintarič</t>
  </si>
  <si>
    <t>16213</t>
  </si>
  <si>
    <t>Mikrobiološki vzorčevalnik zraka</t>
  </si>
  <si>
    <t>Air sampler</t>
  </si>
  <si>
    <t>Mikrobiološki vzorčevalnik zraka je instrument, ki deluje na principu črpanja zraka na gojišče preko perforirane plošče in deluje po principu Andersenovega zbiralca zraka. Delci, ki se nahajajo v zraku se obdržijo na agarju Petrijeve plošče. Petrijeve plošče se neposredno inkubira in po inkubaciji prešteje število bakterijskih kolonijskih enot (cfu/m3).</t>
  </si>
  <si>
    <t>The air sampler is an impactor type of instrument based upon the principles described by Andersen, which aspirates air through a perforated plate. The resultng air-stream, which contains particles is directed onto the agar surface of a standard etri dish. After a collection cycle the Petri dish is incubated and the colonies are counted and expressed as colony forming units (cfu/m3).</t>
  </si>
  <si>
    <t>RRP5-O4</t>
  </si>
  <si>
    <t>Porosimeter</t>
  </si>
  <si>
    <t>Porozimeter za karakterizacijo nano in mikro prahov ter sintranih keramičnih materialov.</t>
  </si>
  <si>
    <t>Porosimeter for the characterization of nano and micro powders and sintered ceramic materials.</t>
  </si>
  <si>
    <t>RRP5-O5/1</t>
  </si>
  <si>
    <t>Merilnik specifične površine</t>
  </si>
  <si>
    <t>Surface Area Analyzer</t>
  </si>
  <si>
    <t>Merilnik omogoča meritve specifične površine, porazdelitev velikosti mezopor, skupno specifično površino por.</t>
  </si>
  <si>
    <t>Equipment enables measurement of the specific surface area, mezopore size and total specific surface area determination of pore size.</t>
  </si>
  <si>
    <t>RRP5-O5/2</t>
  </si>
  <si>
    <t>Helena Razpotnik</t>
  </si>
  <si>
    <t>26016</t>
  </si>
  <si>
    <t>Laserski granulometer</t>
  </si>
  <si>
    <t>Laser based granulometer</t>
  </si>
  <si>
    <t>Laserski granulometer z lasersko difrakcijo meri porazdelitev velikosti delcev v vzorcih naravnih in sintetičnih granulatov. Prednost te tehnike je v tem, da vključuje široko paleto in natančnost pri zaznavanju velikosti delcev v mikronskem in podmikronskem območju ter je enostavno uporaben.</t>
  </si>
  <si>
    <t>It measures particle size distributions in granular natural and synthetic samples by laser diffraction.The advantages of this technique include ease of operation, large range of detectable particle sizes, and accuracy in the micron and submicron range.</t>
  </si>
  <si>
    <t>RRP6-O1</t>
  </si>
  <si>
    <t xml:space="preserve">Laboratorijska stiskalnica </t>
  </si>
  <si>
    <t>Laboratory manual press</t>
  </si>
  <si>
    <t>Laboratorijska stiskalnica omogoče izdelavo ustreznih oblik toroidalnih in valjčnih jeder ter s tem karakterizacijo magnetnih in električnih parametrov za razvoj keramičnih magnetnih kompozitnih materialov.</t>
  </si>
  <si>
    <t>Laboratory manual press for production of appropriate toroidal and roller cores and thus characterization of magnetic and electrical parameters for the development of ceramic magnetic composites.</t>
  </si>
  <si>
    <t>RRP2-O10</t>
  </si>
  <si>
    <t>Stroj za razrez blokov LTCC</t>
  </si>
  <si>
    <t>CM-series model-cutting machine for LTCC</t>
  </si>
  <si>
    <t>Stroj na vakuumski mizi z vročim rezilom razreže 5mm debele zelene keramične ploščice. Obstajajo tri različne verzije razrezov na manjše koščke ali drugačne oblike.</t>
  </si>
  <si>
    <t>It cuts up to 5mm thick green ceramic bars on a vacuum table with a hot blade. If the fired parts have to be cut into smaller pieces or other shapes, there are three different possibilities.</t>
  </si>
  <si>
    <t>RRP1-O4/2</t>
  </si>
  <si>
    <t>Plinski piknometer z nadgradnjo</t>
  </si>
  <si>
    <t>Automatic Gas Pycnometer</t>
  </si>
  <si>
    <t>Piknometer se uporablja za določitev obsega in gostote delcev in prahu.  </t>
  </si>
  <si>
    <t>Used for determination of true volume and
density of solids and powders.</t>
  </si>
  <si>
    <t>RRP1-O4/3, RRP1-O4/4</t>
  </si>
  <si>
    <t>Impulzni magnetizer</t>
  </si>
  <si>
    <t>Impulse Magnetizer</t>
  </si>
  <si>
    <t xml:space="preserve">Naprava za impulzno magnetenje vzorcev materialov iz redkih zemelj. </t>
  </si>
  <si>
    <t>Impulse Magnetizer for material testing of magnetic characteristics (composite materials).</t>
  </si>
  <si>
    <t>RRP2-O11</t>
  </si>
  <si>
    <t>2997-006</t>
  </si>
  <si>
    <t>Irena Zdovc</t>
  </si>
  <si>
    <t>Avtomatiziran inokulator</t>
  </si>
  <si>
    <t>Automated Inoculation System</t>
  </si>
  <si>
    <t>Raziskovalna oprema za preučevanje celičnih kultur</t>
  </si>
  <si>
    <t>Equipment for cell-culture studies.</t>
  </si>
  <si>
    <t>RRP5-O11</t>
  </si>
  <si>
    <t>2997-010</t>
  </si>
  <si>
    <t>Aleš Štagoj</t>
  </si>
  <si>
    <t>Naprava za sinhronizacijo omrežne napetosti</t>
  </si>
  <si>
    <t xml:space="preserve">Combined 3-phase coupling/decoupling networks for Burst and Surge testing </t>
  </si>
  <si>
    <t>Za testiranje plinskih odvodnikov po standardu IEC 61643-11</t>
  </si>
  <si>
    <t>For testing gas discharge tubes according to IEC 61643-11 standard</t>
  </si>
  <si>
    <t>RRP2-O12</t>
  </si>
  <si>
    <t>2997-012</t>
  </si>
  <si>
    <t>Komora in vakuumska predkomora za Glovebox</t>
  </si>
  <si>
    <t>Glovebox chamber</t>
  </si>
  <si>
    <t>Komora za delo v inertni atmosferi iz nerjavnega jekla z integriranim sistemom za prečiščevanje plinov.</t>
  </si>
  <si>
    <t>The chamber of stainless steel with an integrated system for the purification of gases for work in an inert atmosphere.</t>
  </si>
  <si>
    <t>RRP2-O14, RRP2-O14/2</t>
  </si>
  <si>
    <t>2997-014</t>
  </si>
  <si>
    <t xml:space="preserve">Atritorski mlin </t>
  </si>
  <si>
    <t>Laboratory Agitator Mill</t>
  </si>
  <si>
    <t>Mlin za mletje oksidnih keramičnih prahov.</t>
  </si>
  <si>
    <t>Laboratory Agitator Mill for grinding oxide ceramic powders.</t>
  </si>
  <si>
    <t>RRP1-O5</t>
  </si>
  <si>
    <t>2997-018</t>
  </si>
  <si>
    <t>Residual gas analyzer</t>
  </si>
  <si>
    <t>Za analizo polnilnih plinov in izdelavo plinskih odvodnikov.</t>
  </si>
  <si>
    <t>For the production of gas discharge tubes and for the filling gase analysis.</t>
  </si>
  <si>
    <t>RRP2-O13</t>
  </si>
  <si>
    <t>2997-021</t>
  </si>
  <si>
    <t>Instrument za energijski test za varistorje</t>
  </si>
  <si>
    <t>Energy Varistor Tester</t>
  </si>
  <si>
    <t xml:space="preserve">Instrument za energijsko testiranje varistorjev s tokovnim impulzom pravokotne oblike trajanja 2ms, glede na standard  IEC 61643-1. </t>
  </si>
  <si>
    <t>Energy varistors testing instruments with a  current pulse duration of 2ms rectangular shape, according to IEC 61643-1 standard.</t>
  </si>
  <si>
    <t>RRP2-O15</t>
  </si>
  <si>
    <t>2997-022</t>
  </si>
  <si>
    <t>Tehtnica precizna</t>
  </si>
  <si>
    <t>Precision Balance</t>
  </si>
  <si>
    <t>Tehtnica je nameščena v  komori z inertno atmosfero za delo z občutljivimi kemikalijami.</t>
  </si>
  <si>
    <t>Precision Balance is placed in the chamber with an inert atmosphere to work with sensitive chemicals.</t>
  </si>
  <si>
    <t>RRP2-O16</t>
  </si>
  <si>
    <t>2997-028</t>
  </si>
  <si>
    <t>Laboratorijski trovaljčni mlin</t>
  </si>
  <si>
    <t>Triple Roller Mill</t>
  </si>
  <si>
    <t>Mlin uporablja strižne sile s tremi vodoravno položenimi valjčki, ki se v nasprotni smeri vrtijo z različnimi hitrostmi, in mešajo, razbijejo ali homogenizirajo viskozne materiale, ki se lahko nahajajo v mlinu.</t>
  </si>
  <si>
    <t>Machine that uses shear force created by three horizontally positioned rolls rotating in opposite directions and different speeds, in order to mix, refine, disperse, or homogenize viscous materials fed into it.</t>
  </si>
  <si>
    <t>RRP1-O6</t>
  </si>
  <si>
    <t>Janko Petrovčič</t>
  </si>
  <si>
    <t>04543</t>
  </si>
  <si>
    <t>Agregat s PEM gorivnimi celicami srednje moči</t>
  </si>
  <si>
    <t>8 kW PEM Fuel cell Based System</t>
  </si>
  <si>
    <t xml:space="preserve">Izraziti zanimanje za uporabo opreme vsaj dva tedna pred uporabo. Potreben je dogovor o načinu, trajanju uporabe in sodelovanju usposobljenega osebja. </t>
  </si>
  <si>
    <t>Expressed interest for using the equipment for at least two weeks before use. An agreement on the manner, terms of use and cooperation of qualified staff is needed before actual use of the equipment.</t>
  </si>
  <si>
    <t>Generator električne in toplotne energije. Sistem sestoji iz 8 kW sklada gorivnih celic, akumulatorske baterije, DC/DC pretvornika in krmilnega modula.</t>
  </si>
  <si>
    <t>Generator of electric and heat energy. The system consists of 8kW PEM fuel cell stack, a battery, DC/DC converter and a control module.</t>
  </si>
  <si>
    <t>dr. Stanko Hočevar</t>
  </si>
  <si>
    <t>04332</t>
  </si>
  <si>
    <t>Agregat za pripravo in testiranje jedrnih komponent gorivnih celic, sestoječ iz aplikatorja filmov, injekt depozitorja in grelne preše</t>
  </si>
  <si>
    <t>Agregate for preparation and testing of core fuel cell components composed of film applicator, inkjet printer and hot vacuum press</t>
  </si>
  <si>
    <t xml:space="preserve">Dostop do opreme je možen po predhodni najavi vsaj en teden pred planirano uporabo. Čas uporabe izučenega uporabnika je od ponedeljka do petka med 9:00 in 15:00 ob prisotnosti operaterja. Predhodna najava na elektronski naslov:info@mebius.si </t>
  </si>
  <si>
    <t xml:space="preserve">Access to equipment: after request communicated one week in advance on e-mail: info@mebius.si . Working time: between Monday and Friday from 9 a.m. To 3 p.m.  </t>
  </si>
  <si>
    <t>Aplikator: priprava tankih filmov (membran). Inkjet printer: precizen nanos črnil (katalizatorjev) na substrate. Vakuumska grelna preša: stiskanje večslojnih komponent (priprava membransko-elektrodnih sklopov).</t>
  </si>
  <si>
    <t>Applicator: preparation of thin films (membranes). Inkjet printer:precision deposition of inks (catalysts) on substrates. Hot vacuum press: Pressing of multilayer components (preparation of membrane-electrode assemblies)-</t>
  </si>
  <si>
    <t xml:space="preserve">www.conot.si; www.mebius.si  </t>
  </si>
  <si>
    <t>Analizator ULTRAMAT</t>
  </si>
  <si>
    <t>Gas analyser ULTRAMAT (CO, CO2)</t>
  </si>
  <si>
    <t>Izraziti zanimanje za uporabo opreme vsaj dva tedna pred uporabo. Potreben je dogovor o načinu, trajanju uporabe in sodelovanju usposobljenega osebja.</t>
  </si>
  <si>
    <t>Instrument lahko meri vsebnost CO (CO2) v plinih tudi pri zelo nizkih (ppm) vrednostih</t>
  </si>
  <si>
    <t>The instrument can measure the levels of CO (CO2) gases even at very low (ppm) values</t>
  </si>
  <si>
    <t xml:space="preserve">Barbara Novosel </t>
  </si>
  <si>
    <t>8353</t>
  </si>
  <si>
    <t>Aparatura za določanje specifične površine v kompozitih materialov</t>
  </si>
  <si>
    <t>Mail na barbara.novosel@fkkt.uni-lj.si</t>
  </si>
  <si>
    <t>Mail to barbara.novosel@fkkt.uni-lj.si</t>
  </si>
  <si>
    <t>Določevanje specifične površine, karakteristik por in kemisorpcijske sposobnosti.</t>
  </si>
  <si>
    <t>Determination of specific surface, characteristics of pores and chemisorption in given material.</t>
  </si>
  <si>
    <t>Petrol d.d.; Marta Svoljšak</t>
  </si>
  <si>
    <t>Demonstracijski sistem vodikovih črpalk</t>
  </si>
  <si>
    <t>Hydrogen filling station, 2x</t>
  </si>
  <si>
    <t>Oprema se nahaja na lokaciji BS Lesce. Vstop v notranjost sklopov polnilnice je možen le ob najavi skrbniku - TRKV</t>
  </si>
  <si>
    <t>During working hours of the PETROL, TRKV 1000 Ljubljana (7 am - 4 pm).</t>
  </si>
  <si>
    <t>Demonstacijaska polnilnica za vodik</t>
  </si>
  <si>
    <t>Demo Hydrogen filling station</t>
  </si>
  <si>
    <t>www.conot.si; www.petrol.si</t>
  </si>
  <si>
    <t>Marjan Bele</t>
  </si>
  <si>
    <t>11517</t>
  </si>
  <si>
    <t>Dinamični mehanski analizator - DMA</t>
  </si>
  <si>
    <t>Mail na info@conot.si</t>
  </si>
  <si>
    <t>mail to info@conot.si</t>
  </si>
  <si>
    <t>Metoda za proučevanje viskoelastičnih lastnosti polimernih materialov</t>
  </si>
  <si>
    <t>A method for studying the viscoelastic behavior of polymers.</t>
  </si>
  <si>
    <t>EGA aparatura z mer. moduli</t>
  </si>
  <si>
    <t>Določevanje termičnih lastnosti materialov, masni, toplotni effekti in analiza plinov.</t>
  </si>
  <si>
    <t>Determination of   thermal properties of materials as well as analysis of mass and heat changes. Gas analysis is possible in parallel measurement.</t>
  </si>
  <si>
    <t>M. Marinšek, K. Zupan</t>
  </si>
  <si>
    <t>Jure Pfajfar</t>
  </si>
  <si>
    <t>Elektronsko breme 10kW</t>
  </si>
  <si>
    <t>DC electronic load PLW9k-600-300</t>
  </si>
  <si>
    <t>Oprema je dostopna za  partnerje CO NOT in ostale interesente. Čas dostopa je odvisen od trenutne zasedenosti, po predhodni uskladitvi. Cena po dogovoru, glede na obseg uporabe</t>
  </si>
  <si>
    <t>Equipment is available for CO NOT partners and others. Access time is not defined in advance, is dependent on current availability, advance appointment is required. Usage performed by Domel experts. Price according to agreement based on size of usage.</t>
  </si>
  <si>
    <t>Pri razvoju in testiranjih raznih enosmernih virov napajanja potrebujemo elektronsko breme, ki omogoča nastavljivo in krmiljeno obremenitev virov. Oprema za delovnaje potrebuje zaprto vodno hlajenje.</t>
  </si>
  <si>
    <t xml:space="preserve">DC electronic load is used at performance  testing and loading of different alternative DC power sources (fuel cells) during other specific tests. For its full function closev cooling water sytem is needed.  </t>
  </si>
  <si>
    <t>Blaž Štibelj</t>
  </si>
  <si>
    <t>Domen Lapornik</t>
  </si>
  <si>
    <t>33869</t>
  </si>
  <si>
    <t>FEG-SEM elektronski mikroskop</t>
  </si>
  <si>
    <t>Zeiss Sigma VP</t>
  </si>
  <si>
    <t>Oprema je dostopna po dogovoru z vodjo Službe kakovosti v Cinkarni Celje.</t>
  </si>
  <si>
    <t>The equipment is available by agreement with the head of the Quality Control Department in Cinkarna Celje .</t>
  </si>
  <si>
    <t>Oprema je namenjena analizi povrišn, proučevanju morfologije delcev in opravljanju semi-kvantitativne elementarne kemijske sestave (EDS).</t>
  </si>
  <si>
    <t>The equipment is used for surface analysis, researching morphology and semi-quantitative elementary chemical composition determination (EDS).</t>
  </si>
  <si>
    <t>Albin Pintar</t>
  </si>
  <si>
    <t>FTIR analizator (z visokotemperaturno DRIFTS celico)</t>
  </si>
  <si>
    <t xml:space="preserve">Plan analiz/eksperimentov se predstavi skrbniku opreme. Oceni se zahtevnost in dolžina poskusov ter se uskladi z zasedenostjo opreme.  </t>
  </si>
  <si>
    <t xml:space="preserve">Plan/proposal for experiments is communicated and evaluated with the person responsible for the apparatus. </t>
  </si>
  <si>
    <t xml:space="preserve">FTIR spektrometer je namenjen za analizo tekočih in trdnih materialov s tehnikama ATR in transmisije. Z visokotemperaturno DRIFTS celico lahko spremljamo in situ potek kemijskih reakcij na površini trdnih katalizatorjev v območju temperatur do 900°C. V reakcijsko celico je možen dovod različnih plinov. </t>
  </si>
  <si>
    <t xml:space="preserve">FTIR spectrometer is intended for routine analysis in ATR and transmission modes. High temperature DRIFTS cell  enables in situ observation of the catalyst surface and reaction monitoring at temperatures up to 900°C. Various gases can be fed into the cell. </t>
  </si>
  <si>
    <t>http://www.ki.si/materiali-inzenirstvo-in-analitika/l05-laboratorij-za-okoljske-vede-in-inzenirstvo/raziskovalna-oprema/</t>
  </si>
  <si>
    <t>HR TEM mikroskop</t>
  </si>
  <si>
    <t>www.conot.si; www.ki.si; microsopy.ki.si</t>
  </si>
  <si>
    <t>Katalitski reaktor</t>
  </si>
  <si>
    <t xml:space="preserve">Oceni se kompatibilnost predvidenih poskusov z opremo (na osnovi morebitne korozije in nevarnosti eksplozije). Časovno se uskladi termin za izvajanje poskusov z zasedenostjo opreme.   </t>
  </si>
  <si>
    <t>Plan/proposal for experiments is communicated and evaluated with the person responsible for the apparatus, based on the compatibility with the equipment (potential corrosion and explosiveness issues) and available time slots for the performed experiments.</t>
  </si>
  <si>
    <t>Reaktor z vso pripadajočo regulacijo za preučevanje kemijskih reakcij (2 in 3 faznih) v strnjenem sloju in območju temperatur RT-900°C in tlakov 1-100 bar.</t>
  </si>
  <si>
    <t xml:space="preserve">Reactor system with all the regulation components for performing various catalytic reactions in a fixed-bed reactor in  a temperature range between RT and 900°C and pressures between 1 and 100 bar. </t>
  </si>
  <si>
    <t>Marijan Vidmar</t>
  </si>
  <si>
    <t>08464</t>
  </si>
  <si>
    <t>Krmilnik za test regulacijskih rešitev Mitsubishi</t>
  </si>
  <si>
    <t>PLC for testing control loops</t>
  </si>
  <si>
    <t>Oprema je del testnega okolja in ni ločeno dosegljiva</t>
  </si>
  <si>
    <t>Not available separately</t>
  </si>
  <si>
    <t>Hardare for testing advanced control loops</t>
  </si>
  <si>
    <t>Robert Dominko</t>
  </si>
  <si>
    <t>19277</t>
  </si>
  <si>
    <t>Laboratorijski 16 kanalni merilec elektrokemijskih lastnosti akumulatorjev, solarnih panelov in super kondenzatorjev</t>
  </si>
  <si>
    <t>Kontakt: Robert.Dominko@ki.si; Meritve po dogovoru, čakalna doba do 1 mesec, odvisno od zasedenosti opreme z dolgotrajnimi testi.</t>
  </si>
  <si>
    <t xml:space="preserve">Contact: robert.dominko@ki.si; Prior arrangement is needed to get access to equipment - waiting period: ca 1 month; Typical measurments are long term: one to several weeks.   </t>
  </si>
  <si>
    <t>Merjenje kapacitete baterij do kapacitete 5Ah  pri 1C toku. Meritve posamezne celice in ne baterijskega sklopa</t>
  </si>
  <si>
    <t>Measurement of battery capacity up to 5Ah at a current of 1C. Single cell measurments and measurements of battery systems.</t>
  </si>
  <si>
    <t>Andrej Horvat</t>
  </si>
  <si>
    <t>14667</t>
  </si>
  <si>
    <t>Mixer EIRICH R01</t>
  </si>
  <si>
    <t>mixer Eirich</t>
  </si>
  <si>
    <t>mail na andrej.horvat@silkem.si</t>
  </si>
  <si>
    <t>mail to andrej.horvat@silkem.si</t>
  </si>
  <si>
    <t>Intenzivni mixer za raziskavo kompatibilnosti materialov in veziv, za razvoj postopka granuliranja</t>
  </si>
  <si>
    <t>Intensive mixer for research of compatibility materials and binders and for development of granulating process</t>
  </si>
  <si>
    <t>Silkem</t>
  </si>
  <si>
    <t>16256</t>
  </si>
  <si>
    <t>Modularni sistem za termično analizo (TG, DSC)</t>
  </si>
  <si>
    <t>Modular system for thermal anaysis (TG, DSC)</t>
  </si>
  <si>
    <t>Zainteresirani uporabnik se obrne na skrbnika opreme, ki organizira meritve in po potrebi poskrbi za interpretacijo. Cena je odvisna od zahtevnosti priprave vzorcev za merjenje, načina merjenja in zahtevnosti interpretacije. Informacijo o ceni dobite od skrbnika med dogovorom za meritve, okvirna vrednost je 50 - 200 EUR na uro meritve.</t>
  </si>
  <si>
    <t>Interested customer contacts the caretaker of the instrument, who organizes measurements and, if necessary, their interpretation. The price depends on difficulty of sample preparation, measurement conditions and difficulty of the interpretation. Information of the price is obtained from the caretaker during agreement, informational price ranges form 50 -200 EUR per hour of measurement.</t>
  </si>
  <si>
    <t xml:space="preserve">Termogravimetrična (TG) analiza vzorcev; diferenčna dinamična kalorimetrija (DSC)  </t>
  </si>
  <si>
    <t>Thermogravimetric analysis (TG) of materials, dynamic scanning calorimetry (DSC)</t>
  </si>
  <si>
    <t>14, 17</t>
  </si>
  <si>
    <t>http://www.fkkt.uni-lj.si/sl/oddelki-in-katedre/oddelek-za-kemijo-in-biokemijo/katedra-za-anorgansko-kemijo/raziskovalna-oprema/</t>
  </si>
  <si>
    <t>Multikanalni avtomatizirani sistem za testiranje primarnih, sekundarnih in hibridnih baterijskih sistemov</t>
  </si>
  <si>
    <t>Merilnik se uporablja za dolgotrajne (večmesečne) meritve. Oprem se nahaja v merilnici Iskra Sistemi, PE Baterije ZMAJ Stična pri Šentvidu. Kontakt: Robert.Dominko@ki.si ali joze.rus@iskra-tela.si</t>
  </si>
  <si>
    <t xml:space="preserve">Prior arrangement is needed. Typical measurments are long term: up to several months.  Location of equipment: Iskra Sistemi, PE Baterije ZMAJ Stična pri Šentvidu. Kontakt: Robert.Dominko@ki.si ali joze.rus@iskra-tela.si    </t>
  </si>
  <si>
    <t>Merjenje kapacitete primarnih celic (navadnih baterij), nekateri kanali omogočajo tudi polnjenje. Max. Tok 1A pri napetosti do 2V.</t>
  </si>
  <si>
    <t>Measurement of capacity of primary batteries. Some of the channels allow charging. Max. Current: 1A. Max voltage: 2V.</t>
  </si>
  <si>
    <t>Plinski kromatograf</t>
  </si>
  <si>
    <t>Plan analiz/eksperimentov se predstavi skrbniku opreme. Analize je mogoče izvesti  v času, ko oprema ni zasedena s strani uporabnikov laboratorija in če so komponente ločljive s kolonami, s katerimi razpolagamo.</t>
  </si>
  <si>
    <t xml:space="preserve">Planned analyses need to be discussed with the person in charge of the apparatus.  Access to the equipment depends also on the analytes that need to be analyzed: separation on the columns and availability of the analyzer. </t>
  </si>
  <si>
    <t xml:space="preserve">Dvokanalni GC aparat, FID in TCD detektor. Odvisno od inštalirane kolone, možnost analize permanentnih plinov, ogljikovodikov, ... </t>
  </si>
  <si>
    <t>GC apparatus with FID and TCD detectors. Depending on the installed column, analysis of permanent gases, hydrocarbons, ... is possible.</t>
  </si>
  <si>
    <t>Ivan Jerman</t>
  </si>
  <si>
    <t>27945</t>
  </si>
  <si>
    <t>Ramanski/AFM/SNOM spektrometer</t>
  </si>
  <si>
    <t>Oprema je na voljo vsem uporabnikom CO-NOT po predhodni rezervaciji preko mrežnega rezervacijskega sistema. Za delo na napravi zaradi zahtevnosti potrebuje sodelavca z izkušnjami.</t>
  </si>
  <si>
    <t xml:space="preserve">All partners from CO NOT have access to equipment. Prior on-line reservation is mandatory. Handling of equipment requires high level expertise knowledge,  </t>
  </si>
  <si>
    <t>Naprava je namenjena snemanju ramanskih spektrov, Ramanskemu mapiranju ali površinski analizi z mikroskopom na atomsko silo. Omogoča tudi klasično optično mikroskopijo.</t>
  </si>
  <si>
    <t xml:space="preserve">Equipment is intended for recording of Raman spectra, mapping or surface analysis using atomic force microscopy. Classical microscopy is also  possible. </t>
  </si>
  <si>
    <t>www.conot.si; www.ki.si</t>
  </si>
  <si>
    <t>Razvojno programsko okolje za simuliranje in razvoj naprednih regulacijskih rešitev in programske opreme za vodenje sistema gorivne celice</t>
  </si>
  <si>
    <t>Software for development of advanced control loops used inside FC systems</t>
  </si>
  <si>
    <t>Možna uporaba po predhodnem dogovoru: e-pošta: marijan.vidmar@inea.si</t>
  </si>
  <si>
    <t>Available after the e-mail  confirmation:  e-mail: marijan.vidmar@nea.si</t>
  </si>
  <si>
    <t>Programska oprema za izvedbo vodenja gorivne celicein pripadajočih podsklopov</t>
  </si>
  <si>
    <t>Software for FC and BoP advanced control</t>
  </si>
  <si>
    <t>16/22</t>
  </si>
  <si>
    <t>Mihael Sekavčnik</t>
  </si>
  <si>
    <t>14342</t>
  </si>
  <si>
    <t>Simulacijsko okolje vodikovih tehnologij v napredni energetski oskrbi</t>
  </si>
  <si>
    <t>Oprema je na lokaciji TEŠ v Šoštanju. Do nje dostopajo člani CO NOT ob prisotnosti upravljavcev RRP 9</t>
  </si>
  <si>
    <t>The equipment is at the site of TES in Šoštanj. Access is possible for members of CO NOT with the presence of operators project operators of RRP 11</t>
  </si>
  <si>
    <t>Oprema je namenjena raziskovalnemu delu na področju proizvodnje vodika z elektrolizo , shranjevanju vodika in proizvodnji električne energije z gorivnimi celicami.</t>
  </si>
  <si>
    <t>The equipment is intended for research work in the field of hydrogen production by electrolysis, hydrogen storage and generation of electricity with fuel cells.</t>
  </si>
  <si>
    <t>Vladimir Jovan</t>
  </si>
  <si>
    <t>08351</t>
  </si>
  <si>
    <t>Sistem za merjenje obratovalnih parametrov agregata</t>
  </si>
  <si>
    <t xml:space="preserve">The system for measuring operating parameters </t>
  </si>
  <si>
    <t>Sistem sestoji iz računalnika, pretvorniške enote in raznih  merilnikov (temperature, tlaka, pretoka) za sprotno merjenje delovanja sistema s PEM gorivnimi celicami.</t>
  </si>
  <si>
    <t>The system cosists of computer, an input module and various sensors (temperature, pressure, flow, etc) for online data collecting of operational parameters of PEM fuel cells</t>
  </si>
  <si>
    <t>Testna oprema za merjenje elektromagnetnih emisij in simuliranje elektromagnetnih motenj in vplivov na podsklope sistema in celoten sistem gorivne celice</t>
  </si>
  <si>
    <t>Test equipment for measuring Electromagnetic Emissions and disturbance effects of  fuel cells components</t>
  </si>
  <si>
    <t>Oprema je dostopna za  partnerje CO NOT in ostale interesente. Čas dostopa je odvisen od trenutne zasedenosti, po predhodni uskladitvi. Teste izvaja strokovna oseba iz Domela. Cena po dogovoru, glede na obseg testiranj.</t>
  </si>
  <si>
    <t>Equipment is available for CO NOT partners and others. Access time is not defined in advance, is dependent on current availability, advance appointment is required. Tests are performed by Domel EMC experts. Price according to agreement based on test size.</t>
  </si>
  <si>
    <t xml:space="preserve">Oprema sestavljena iz sklopov ki omogočajo preverjanje elektromagnetne skladnost  komponent in sestavov. Omogoča meritve: trifaznih harmonikov in flikerjev (16A), hitrih prehodnih pojavov Burst in napetostnih udarov Surge, emisij z EMI sprejemnikom, odklopnih pulzov po ISO 7637-2 in elektrostatičnih razelektritev do 30kV.  </t>
  </si>
  <si>
    <t xml:space="preserve">Electromagnetic compatibly test system is composed  of equipment for 3 phase flicker and harmonics analysis, ,coupling and decoupling network for burst and surge, Emi receiver with antenna, electronic switch for transient emission ISO 7637-2, electrostatic discharge simulator.  </t>
  </si>
  <si>
    <t>Petrol d.d.; Tjaša Bevc</t>
  </si>
  <si>
    <t>33076</t>
  </si>
  <si>
    <t>Testna oprema za plinsko kromatografijo za sekvenčno določitev sestave in čistosti vodika in drugih plinskih goriv</t>
  </si>
  <si>
    <t>Custom Gas Chromatograph</t>
  </si>
  <si>
    <t>V delovnem času Laboratorija PETROL, Zaloška 259, 1000 Ljubljana (pon-pet, od 7.00 - 16.00)</t>
  </si>
  <si>
    <t>During working hours of the Laboratory PETROL, Zaloška 259, 1000 Ljubljana (7 am - 4 pm).</t>
  </si>
  <si>
    <t>Določanje sestave / čistosti vodika in drugih plinskih goriv z metodo plinske kromatografije. Gorivo, ki je skladno s tehnično specifikacijo (zahtevami) je primerno za uporabo.</t>
  </si>
  <si>
    <t>Determination of  composition / purity of hydrogen and other gas fuel using gas chromatography. Fuel in compliance with technical specifications is suitable for use.</t>
  </si>
  <si>
    <t>Po ceniku je Določitev sestave in vs. žvepla v = 400,00EUR/analizo (analiza traja ca. 4h). Cena: 100,00EUR/uro.</t>
  </si>
  <si>
    <t>Jure Vindišar</t>
  </si>
  <si>
    <t>21798</t>
  </si>
  <si>
    <t>Testno okolje  gorivna celica</t>
  </si>
  <si>
    <t>Fuel Cell and Electrolyzer test environment</t>
  </si>
  <si>
    <t>Oprema za preizkušanje gorivne celice, elektrolizerja in vključevanja v pametna omrežja</t>
  </si>
  <si>
    <t>FC and electrolyzer test facility. Integration into smart grid</t>
  </si>
  <si>
    <t>dr. Alenka Ristić</t>
  </si>
  <si>
    <t>15790</t>
  </si>
  <si>
    <t>Visokotlačni volumetrijski plinski absorpcijski analizator</t>
  </si>
  <si>
    <t>High-pressure volumetric adsorption analyzer</t>
  </si>
  <si>
    <t>meritve so na voljo vse delovne dni po predhodnem dogovoru</t>
  </si>
  <si>
    <t>measurements are available on all the working days after prelimenary agreement</t>
  </si>
  <si>
    <t xml:space="preserve">Visokotlačni volumetrični adsorpcijski analizator je aparatura za določanje: adsorpcijske kapacitete poroznih ter drugih nanostrukturnih materialov pri visokih tlakih, specifične površine in porazdelitev velikosti por materiala in adsorpcijske kinetike. 
Analizator omogoča volumetrične meritve adsorpcije vodika pri visokih tlakih do 100 bar in v temperaturnem območju od -196 do 500 oC.
</t>
  </si>
  <si>
    <t xml:space="preserve">High-pressure volumetric adsorption analyzer is an apparatus for determination of the adsorption capacity of porous and other porous nanostructured materials at high pressures, the specific surface area and pore size distribution of materials and adsorption kinetics. 
The analyzer provides volumetric measurement of adsorption of hydrogen at high pressures up to 100 bar and at a temperature in the range of -196 to 500 °C.
</t>
  </si>
  <si>
    <t>19, 26</t>
  </si>
  <si>
    <t xml:space="preserve">Center odličnosti za biosenzoriko, instrumentacijo in procesno kontrolo (CO BIK) </t>
  </si>
  <si>
    <t>Matjaž Peterka</t>
  </si>
  <si>
    <t>4PM LICENCA 120 UPORABNIKOV</t>
  </si>
  <si>
    <t>4PM licence 120 users</t>
  </si>
  <si>
    <t>na spletni strani preko spletnega obrazca</t>
  </si>
  <si>
    <t xml:space="preserve">website www.cobik.si online form, </t>
  </si>
  <si>
    <t>licenca za program za projektno vodenje</t>
  </si>
  <si>
    <t>licence for a for a project management software</t>
  </si>
  <si>
    <t>OS0001</t>
  </si>
  <si>
    <t>http://www.cobik.si/cobik/najem-opreme</t>
  </si>
  <si>
    <t>CO BIK</t>
  </si>
  <si>
    <t>Rok Košir</t>
  </si>
  <si>
    <t>SISTEM ZA INDUSTRIJSKO KONTROLO</t>
  </si>
  <si>
    <t>PLC system for industrial automatization</t>
  </si>
  <si>
    <t>PLC sistem za industrijsko kontrolo</t>
  </si>
  <si>
    <t>OS0052</t>
  </si>
  <si>
    <t>Cosylab d.d.</t>
  </si>
  <si>
    <t>Jasmina Tušar</t>
  </si>
  <si>
    <t>HPLC AKTA PURIFIER 100</t>
  </si>
  <si>
    <t xml:space="preserve">AKTApurifier core systems </t>
  </si>
  <si>
    <t>AKTA je sistem za tekočinsko kromatografijo, ki je namenjena hitremu in zanesljivemu ločevanju proteinov, peptidov ter nukleinskih kislin. Primeren je za metode, ki zahtevajo pretok do 10 ml/min ter omogoča detekcijo ustrezne valovne dolžine s pomočjo filtrov</t>
  </si>
  <si>
    <t>AKTApurifier core systems are versatile, modular liquid chromatography systems for fast and reliable separations of proteins and peptides.</t>
  </si>
  <si>
    <t>OS0067</t>
  </si>
  <si>
    <t>Kontinuirana kromatografska izolacija izooblik monoklonskih protiteles</t>
  </si>
  <si>
    <t>18174</t>
  </si>
  <si>
    <t>VARILNIK ZA VARJENJE OPTIČNIH VLAKEN</t>
  </si>
  <si>
    <t xml:space="preserve">Optical welder </t>
  </si>
  <si>
    <t>Optični varilnik za spajanje standardnih in specialnih polarizacijsko ohranjajočih optičnih vlaken (PANDA, TIGER, BOW-TIE, ...). 
Varilnik avtomatično lahko poravnava oba konca vlaken v oseh X, Y, Z in Theta. 
Z varilnikom je možno variti optična vlakna z debelino obloge med 80 um in 400 um.</t>
  </si>
  <si>
    <t>Optical welder for joining standard and special polarization maintaining optical fiber (PANDA TIGER, BOW-TIE, ...).
Welding can automatically level both ends of the fibers in the axes X, Y, Z and Theta.
With this welder you can weld optical fibers with thicknesses of between 80 um and 400 um.</t>
  </si>
  <si>
    <t>OS0068</t>
  </si>
  <si>
    <t>Fakulteta za elektrotehniko</t>
  </si>
  <si>
    <t>LCMS-IT-TOF SHIMADZU</t>
  </si>
  <si>
    <t xml:space="preserve"> LCMS-IT-TOF  mass spectrometer </t>
  </si>
  <si>
    <t>LCMS-IT-TOF je tip masnega spektrometra, ki kombinira tehnologijo ionske pasti (QIT) in analizo na čas preleta ionov (TOF). Masni spektrofotometer omogoča zelo natančno masno analizo. LCMS-IT TOF zagotavlja določitev mase z visoko natančnostjo in resolucijo (10,000 pri 1000 m/z).</t>
  </si>
  <si>
    <t>The LCMS-IT-TOF is a type of mass spectrometer that combines QIT (ion trap) and TOF (time-of-flight) technologies. The mass spectrophotometer provides very accurate mass analysis. LCMS-IT TOF provides mass determination with high accuracy and resolution (10,000 at 1000 m /z).</t>
  </si>
  <si>
    <t>OS0070</t>
  </si>
  <si>
    <t>Razvoj platforme za karakterizacijo bakteriofagov kot protimikrobnih učinkovin</t>
  </si>
  <si>
    <t>ČITALEC MIKROTITERSKIH PLOŠČ B</t>
  </si>
  <si>
    <t xml:space="preserve">flexible monochromator-based multi-mode microplate reader </t>
  </si>
  <si>
    <t>Synergy™ H1 multidetekcijski čitalec mikrotitrskih plošč omogoča merjenje absorbance, fluorescence ter luminiscence. 
Omogoča inkubacijo do 45°C in stresanje. Take 3 plošča omogoča merjenje absorbance 16 vzorcev volumna 2µl 
ali za merjenje absorbance v kivetah.</t>
  </si>
  <si>
    <t>Synergy™ H1 is a flexible monochromator-based multi-mode microplate reader that can be turned into a high-performance patented Hybrid system with the addition of a filter-based optical module. The monochromator optics uses a third generation quadruple grating design that allows working at any excitation or emission wavelength with a 1 nm step. This system supports top and bottom fluorescence intensity, UV-visible absorbance and high performance luminescence detection. It is the ideal system for all the standard microplate applications found in life science research laboratories.</t>
  </si>
  <si>
    <t>OS0072</t>
  </si>
  <si>
    <t>Razvoj novih tehnologij za detekcijo, kvantifikacijo in vrednotenje bakteriofagov</t>
  </si>
  <si>
    <t>OPTIČNI REFLEKTOMETERSKI MERILNIK</t>
  </si>
  <si>
    <t>optical reflectometer measurement equipment</t>
  </si>
  <si>
    <t>OS0076</t>
  </si>
  <si>
    <t>RAČUNALNIŠKA KONTROLNA OPREMA</t>
  </si>
  <si>
    <t>PXI control equipment with FlexRIO FPGA processor</t>
  </si>
  <si>
    <t>PXI kontrolna oprema z FlexRIO FPGA procesorjem</t>
  </si>
  <si>
    <t>OS0077</t>
  </si>
  <si>
    <t>OSCILOSKOP</t>
  </si>
  <si>
    <t>osciloscope</t>
  </si>
  <si>
    <t>Realnočasovni visokofrekvenčni osciloskop s pasovno širino do 13 GHz, štirje kanali, vzorčenje 40 GS/s.</t>
  </si>
  <si>
    <t>OS0078</t>
  </si>
  <si>
    <t>SIMENS PROCESNA OPREMA</t>
  </si>
  <si>
    <t>Siemens or equivalent control for motors</t>
  </si>
  <si>
    <t>Siemens ali ekvivalentno krmiljenje za motorje</t>
  </si>
  <si>
    <t>OS0083</t>
  </si>
  <si>
    <t>Črtomir Donik</t>
  </si>
  <si>
    <t>PRENTEGNSKI PRAŠ.DIFRAKTOMETER</t>
  </si>
  <si>
    <t>X-ray machine</t>
  </si>
  <si>
    <t xml:space="preserve">S to nedestruktivno osnovno metodo analize dobimo osnovne podatke o kemijski sestavi (elementi, spojine in koncentracija) 
in kristalografski strukturi.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</si>
  <si>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t>
  </si>
  <si>
    <t>OS0095</t>
  </si>
  <si>
    <t>IMT, NTF</t>
  </si>
  <si>
    <t>FLS920 FLUORESCENCE SPECTROMETER</t>
  </si>
  <si>
    <t xml:space="preserve">FLS920 fluorescence spectrometer </t>
  </si>
  <si>
    <t>Uporablja vidno svetlobo ter dela spektrov UV in IR. 
S to metodo je mogoče kvantitativno določiti koncentracijo absorbiranih delcev v raztopini. 
Za delo v IR spektru se uporablja pikosekundni pulzni diodni laser EPL 375.</t>
  </si>
  <si>
    <t>The FLS920 is a fully automated, flexible fluorescence spectrometer for both fundamental research and routine laboratory applications which sets the state of the art standard for high accuracy and sensitivity. 
See more at: http://www.edinburghphotonics.com/spectrometers/fls920-fluorescence-spectrometers/#sthash.MlaTQQBf.dpuf</t>
  </si>
  <si>
    <t>OS0103</t>
  </si>
  <si>
    <t>SPEKTROFLUORIMETER TECAN</t>
  </si>
  <si>
    <t xml:space="preserve"> A microplate spectrophotometer is used to make UV-visible absorbance measurements for monitoring and measuring events in microplate-based assays.</t>
  </si>
  <si>
    <t>Spektrofluorimeter se uporablja za meritve absorbance za spremljanje in merjenje dogodkov v testih, ki se izvajajo na mikrotitrski plošči.</t>
  </si>
  <si>
    <t>OS0114</t>
  </si>
  <si>
    <t>mladi raziskovalec</t>
  </si>
  <si>
    <t>Center odličnosti nanoznanosti in nanotehnologije (CO NIN)</t>
  </si>
  <si>
    <t>Matjaž Spreitzer</t>
  </si>
  <si>
    <t>24273</t>
  </si>
  <si>
    <t>Sistem za pulzno lasersko depozicijo PLD z elementarno karakterizacijo in spremljajočo opremo</t>
  </si>
  <si>
    <t>Pulsed Laser Deposition (PLD) system</t>
  </si>
  <si>
    <t>prvi dostop glede na dogovor s skrbnikom, izučeni operaterji dostopajo prek rezervacijskega sistema</t>
  </si>
  <si>
    <t>first access upon agreement with responsible person, experienced operators through reservation system</t>
  </si>
  <si>
    <t xml:space="preserve">Pulzno lasersko nanašanje je tehnika za pripravo tankih plasti pretežno anorganske narave. Dobavljen sistem je namenjen za rast »plast-po-plasti« in tako omogoča pripravo visoko-kvalitetnih tankih plasti in strukturiranje na nanoskopskem nivoju. Sistem je opremljen z več komponentami.
Za odstranjevanje materiala iz tarče uporabljamo KrF ekscimerni laser z energijo do 700 mJ na pulz in najvišjo hitrost pulzev 50 Hz. Za nastavitev energije laserja uporabljamo atenuator, za njegovo diagnosticiranje pa ustrezno kamero.
</t>
  </si>
  <si>
    <t>Pulsed laser deposition is a technique for thin-film growth of inorganic materials mainly. The delivered system is dedicated for layer-by-layer growth and thus enables preparation of high quality thin films and structuring on nanoscopic level. The system is equipped with several major components. For ablation of target material KrF excimer laser is used with energy up to 700 mJ per pulse and max. repetition rate of 50 Hz. For laser-energy setting and diagnostics attenuator and corresponding camera are used, respectively.</t>
  </si>
  <si>
    <t>http://www.nanocenter.si/index.php?page=alias</t>
  </si>
  <si>
    <t>RRP14 izobraževanje, usposabljanje, razširjanje znanja in upravljanja z opremo</t>
  </si>
  <si>
    <t>XRD sistem</t>
  </si>
  <si>
    <t>XRD system</t>
  </si>
  <si>
    <t xml:space="preserve">XRD sistem omogoča analizo praškastih vzorcev, tankih plasti, kakor tudi vzorcev nepravilnih oblik. Na primarni strani imamo možnost uporabe programirane divergenčne reže, hibridnega monokromatorja in kolimatorja z dvojno režo. Hibridni monokromator poskrbi za paralelen žarek in odstranitev Kα2 sevanja. Njegova uporaba sega vse od fazne analize s paralelnim curkom, do visokoločljivostnih analiz epitaksialnih plasti. Kolimator na primarni strani se uporablja v kombinaciji s točkovnim fokusom rentgenske cevi za kvantitativno analizo teksturiranosti in in-plane analizo.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</si>
  <si>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
It is PANalytical's answer to the challenges of modern materials research, where the lifetime of a diffractometer is considerably longer than the horizon of any research project.</t>
  </si>
  <si>
    <t>2-1</t>
  </si>
  <si>
    <t>28483</t>
  </si>
  <si>
    <t>Sistem za epitaksijo z molekularnim curkom - MBE</t>
  </si>
  <si>
    <t>Molecular beam epitaxy (MBE) system</t>
  </si>
  <si>
    <t>Epitaksija z molekularnim curkom je zelo natančna metoda depozicije za rast monokristalnih tankih plasti. Z njo lahko izdelujemo filme različnih materialov, kot so kovine, polprevodniki, magnetni materiali, oksidne in halkogenidne plasti, plasti organskih molekul, itd. Rast poteka pri ultravisokem vakuumu v komori, kjer izvorni materiali izparevajo in se nalagajo na substrat. Temperaturni kontroler, zaslonke, monitor tokovnega curka, masni analizator in sistem za odbojni uklon visokoenergijskih elektronov (RHEED) zagotavljajo in-situ opazovanje in nadzor nad izparevanjem in rastjo. Debelina tako zraslih filmov sega od monoplasti do več deset nanometrov.</t>
  </si>
  <si>
    <t>Molecular Beam Epitaxy (MBE) is a very precise deposition method for single crystal thin film growth. It can be used to deposit various materials, such as metals, semiconductors, magnetic materials, oxide and chalcogenide layers, organic molecules, and more. The growth takes place in a UHV chamber where source materials are evaporated and emitted onto a substrate. Temperature controller, shutters, beam flux monitor, mass analyzer and RHEED system (Reflection High-Energy Electron Diffraction) allow for in-situ monitoring and control of the evaporation and growth. The thickness of grown films ranges from single layers to several tens of nm.</t>
  </si>
  <si>
    <t>2-2</t>
  </si>
  <si>
    <t>Aleš Mrzel</t>
  </si>
  <si>
    <t>15288</t>
  </si>
  <si>
    <t>Sistem za hidrotermalno analizo nanomaterialov</t>
  </si>
  <si>
    <t>System for hidrothermal analysis of nanomaterials</t>
  </si>
  <si>
    <t xml:space="preserve">sistem za pripravo različnih prekurzorskih materialov za izvedbo hidrotermalne sinteze nekaterih enadimenzionalnih materialov  in procesiranje različnih produktov same sinteze.  </t>
  </si>
  <si>
    <t>System for the preparation of a variety of precursor materials for carrying out the hydrothermal synthesis of certain onedymensional materials and processing of various products of the synthesis</t>
  </si>
  <si>
    <t>Refraktometer</t>
  </si>
  <si>
    <t>Refractometer</t>
  </si>
  <si>
    <t xml:space="preserve">Z zelo preprostim postopkom refraktometer  neposredno kaže izmerjeno vrednost (v refrakcijski indeks ali Brix (%), selektivno) v številki, skupaj s temperaturo na zaslonu. Ta refraktometer omogoča enostavne meritve.
</t>
  </si>
  <si>
    <t xml:space="preserve">By very simple operation that needs only to set the boundary line of refraction at the cross hairs, this refractometer directly indicates a measured value (in refractive index or Brix (%), selective) in digits together with temperature on the display. This refractometer enables anybody to carry out measurement easily without reading of analog graduation.
</t>
  </si>
  <si>
    <t>Spektrograf z detektorjem</t>
  </si>
  <si>
    <t>Spectrograph with detector</t>
  </si>
  <si>
    <t xml:space="preserve">Optični spektrograf s kamero za bližnje infrardeče področje od 800 nm do 1700 nm. Spektrograf s kamero je vgrajen v obstoječi optični spektrografski sistem, ki je zgrajen okoli laserske pincete in trenutno omogoča spektralno analizo izsevane svetlobe v vidnem območju od 400 nm do 950 nm. Z vgradnjo dodatnega optičnega spektrografa in kamere za bližnje IR področje se poveča spektralni obseg merilnega instrumenta za istočasni zajem in analizo spektra izsevane svetlobe v področju od 400 nm do 1700 nm. </t>
  </si>
  <si>
    <t>the platform of choice for high resolution measurements with outstanding multi-track capabilities, but without compromise in configuration versatility and ease of use. This rugged platform features a comprehensive range of light coupling accessories and gratings, and combines ideally with Andor’s market leading CCD, Electron Multiplying CCDs, InGaAs and Intensified CCDs. Andor’s latest addition of single point detectors for scanning monochromator applications up to the LWIR (12 μm) enhances even further the capabilities of this system. State-of-the-art Solis Spectroscopy and Solis Scanning software offer a dedicated and intuitive interfaces for spectrograph, detectors and motorized accessory control as well as easy detection parameter set-up.</t>
  </si>
  <si>
    <t>RTA termično procesiranje</t>
  </si>
  <si>
    <t>RTA (Rapid Thermal Anneal) furnace</t>
  </si>
  <si>
    <t>grelni sistem za hitro termalno obdelavo vzorcev z širokim temperaturnim razponom. Peč lahko greje od sobne temperature do 1200C z hitrostjo gretja 50K na sekundo.
Je majhna namizna peč za gretje vzorcev, ki niso večji od 20 x 20mm.
Sestavljena je iz kvarčne cevi katero lahko vakuumiramo ali jo napolnimo z želenim plinom. Trenutno imamo na voljo termično obdelavo v štirih različnih atmosferah. Lahko uporabimo kompresiran zrak za potrebe oksidacije ali pa jo napolnimo z inertnim plinom kot je dušik ali argon. Za potrebe redukcije je na voljo tudi nitrostar (90%N2,10%H2). Vakuum ki ga lahko dosežemo na tem sistemu je 10-5mbara.
Peč programiramo preko ugrajenega kontrolerja, za bolj zahtevne temperaturne režime pa preko računalnika. Na controlerju lahko spremljamo trenutno temperaturo na vzorcu in programirano temperaturo. V peč lahko sprogramiramo do 32 različnih temperaturnih korakov v enem programu.</t>
  </si>
  <si>
    <t xml:space="preserve">heating system for rapid thermal processing with a wide range from room temperature up to 1200C (50K per second). It is a table  size furnace that can be used for rapid heating of small samples (max 20 x 20 mm) such as small electronic circuits or small thin film devices.
It is made of quartz tube, that can be evacuated or filled with different gases. We currently use compressed air, nitrogen, argon or nitrostar (90%N2,10%H2).  With additional vacuum system, Mila 5000 UHV can be evacuated (10-4mbar) before thermal processing starts.
The temperature controller displays the actual and the programmed set temperature as the program steps are executed automatically. Up to 32 different segments can be stored in one program.
</t>
  </si>
  <si>
    <t>8</t>
  </si>
  <si>
    <t>32167</t>
  </si>
  <si>
    <t>Sistem za atomsko lasersko depozicijo</t>
  </si>
  <si>
    <t>Atomic layer deposition system</t>
  </si>
  <si>
    <t xml:space="preserve">Sistem atomske depozicije je namenjen nanašanju različnih atomskih plasti. Ker nameravamo v okviru CO preizkušati številne nove nanomateriale in njihovo potencialno rabo v industriji, bo sistem za atomsko depozicijo močno pospešil končno izdelavo prototipov. Obenem pa bo omogočal funkcionalizacijo nanomaterialov ter predhodno(z drugimi metodami) izdelanih tankih plasti in podobnih nanostrukturiranih sistemov. Tako obdelani sistemi so v današnjem času izredno zanimivi saj omogočajo enostavno izdelavo pod-nanometrskih komponent, ki so v zadnjem času predmet izjemnega zanimanja tako v raziskovalnih, kot tudi že v industrijskih krogih. Sistem za atomsko depozicijo je v veljavi že dolgo časa, danes pa se uporablja tudi pri razvoju in proizvodnji sodobne nano-elekronike na silicijevi osnovi.
</t>
  </si>
  <si>
    <t>Atomic deposition system is intended for the application of different atomic layers. Since one of the goals in CENN Nanocenter is to test number of new nanomaterials and their potential use in industry, the Atomic deposition system will accelerate significantly the final prototyping. At the same time it will allow the functionalization of nanomaterials and thin nanostructured layers and similar systems constructed in advance with other methods. Such systems are extremely interesting as they allow easy production of sub-nanometer components, which have recently been the subject of great interest both in research as well as in industrial circles. Atomic deposition system is in use for a long time, today is also used in developing and manufacturing advanced nano-electronics on silicon base.</t>
  </si>
  <si>
    <t>9</t>
  </si>
  <si>
    <t>10372</t>
  </si>
  <si>
    <t>laboratorij za procesiranje in karakterizacijo nanodelcev</t>
  </si>
  <si>
    <t xml:space="preserve">Laboratory for processing and characterization </t>
  </si>
  <si>
    <t>Oprema obsega laboratorij opremljen z degistoriji, procesno in merilno opremo: laserski granulometer in avtoklav.</t>
  </si>
  <si>
    <t xml:space="preserve">Laboratory is equiped with gloveboxes, equipment for processing and  measurement: laser granulometer and autoclave </t>
  </si>
  <si>
    <t>Ionska litografija - FIB</t>
  </si>
  <si>
    <t>Focused Ion Beam (FIB)</t>
  </si>
  <si>
    <t xml:space="preserve">FIB je tehnika, ki se uporablja v industriji polprevodnikov, pri vedah o materialih in v biologiji za različne analize, nanašanja in ionsko jedkanje s pomočjo pospešenih ionov. Dvožarkovni sistem je znanstveni instrument, ki je sestavljen iz vrstičnega elektronskega mikroskopa (SEM) za opazovanje površine vzorcev in ionskega snopa za jedkanje oziroma rezanje.
Instrument se uporablja za izdelovanje različnih oblik in vzorcev na nanometerskem področju, za pripravo vzorcev za presevno elektronsko mikroskopijo (TEM), 3D tomografijo in nanašanje prevodnih oziroma neprevodnih tankih plasti s pomočjo ionskega snopa.
</t>
  </si>
  <si>
    <t xml:space="preserve">Focused ion beam, shortly FIB, is a technique used in the semiconductor industry, materials science and in the biology field for site-specific analysis, deposition and ablation of materials using accelerated ions. A dual-beam  setup is a scientific instrument that comprise of a scanning electron microscope (SEM) for imaging of sample surface and ion beam for etching or machining.
Instrument is used for nano-pattering, TEM sample preparation, 3D tomography and deposition of thin conductive or dielectric films via ion-beam induced deposition.
</t>
  </si>
  <si>
    <t>12</t>
  </si>
  <si>
    <t>Suha komora</t>
  </si>
  <si>
    <t>Glove box</t>
  </si>
  <si>
    <t>MBRAUN Glovebox delovne postaje so namenjene za delo v inertni atmosferi na nivoju raziskovalnih laboratorijev do večjihindustrijskih aplikacij. Vsaka suha komora je posebejo premljena z O2 in H2O detektorjem ter ločenim sistemom za odstanjevanje kisika in vode.</t>
  </si>
  <si>
    <t>MBRAUN Glovebox workstations are complete ready-to-operate inert gas glovebox systems, engineered for use in university research, as well as in large-scale industrial applications. We offer both standard and custom systems. It is equipped with a O2 and H2O analyzer.</t>
  </si>
  <si>
    <t>16</t>
  </si>
  <si>
    <t>04587</t>
  </si>
  <si>
    <t>Brizgalni tiskalnik za keramične sole</t>
  </si>
  <si>
    <t>Ink-jet printer for ceramic sols</t>
  </si>
  <si>
    <t>Kapljični tiskalnik je orodje za direktno oblikovanje 2D (nano)struktur iz polimernih solov ali koloidnih disperzij brez kritične stopnje odstranjevanja materiala, kot je značilno za litografske tehnike. Tekočine morajo imeti primerne reološke lastnosti, predvsem viskoznost, površinsko napetost in primeren omakalni kot na izbrani podlagi. Natančnost nanašanja je odvisna od velikosti kapelj, ki jo kontroliramo tako z lastnostmi tekočine kot z pogoji tiskanja. Debelina posameznega nanosa običajno znaša od nekaj nm do nekaj 10 nm. Večino keramičnih 2D struktur po nanosu toplotno obdelamo, pri čemer je temperatura odvisna od namena uporabe in temperaturne obstojnosti podlage.</t>
  </si>
  <si>
    <t>Ink-jet printer allows direct patterning of 2D (nano) structures from polymeric sols or colloidal dispersions (inks) without the critical step of material removal as typical for lithographic techniques. The fluids should have suitable viscosity, surface tension and contact angle on a selected substrate. The precision of deposition depends on the drop size which is controlled both by the properties of the fluid as well as by the prinitng parameters. The thickness of a deposit typically ranges from a few nm to a few 10 nm.The majority of ceramic structures require an additional step of thermal treatment, whereby the selection of temperature depends on thermal properties of the substrate and on the application.</t>
  </si>
  <si>
    <t>17</t>
  </si>
  <si>
    <t>Tadej Rojac</t>
  </si>
  <si>
    <t>24272</t>
  </si>
  <si>
    <t>19</t>
  </si>
  <si>
    <t>Damjan Svetin</t>
  </si>
  <si>
    <t>34608</t>
  </si>
  <si>
    <t>ProtoLaser LDI</t>
  </si>
  <si>
    <t>Platforma na osnovi kontinualnega UV laserja, 2D akusto-optičnih deflektorjev in visoko-natančne xy mize v prvi fazi omogoča neposredno optično nanolitografijo z ločljivostjo 1µm na področju 10x10cm. Zasnova platforme omogoča relativno preprosto nadgradnjo na ONL z uporabo imerzijskega objektiva in s tem povečanje ločljivosti na 200 nm. Z uporabo dveh laserskih virov različnih valovnih dolžin in večjo adaptacijo platforme je moč doseči ločljivost postopka na rangu 50 nm.</t>
  </si>
  <si>
    <t xml:space="preserve">The ProtoLaser LDI is an universal, high-resolution, table top laser direct imaging (LDI) system for prototyping on resist-covered substrates. A transferred image has even better defined edges compared to conventional lithography. With a working area of up to 100 x 100 mm and structures down to 1 μm it is an ideal tool for microfluidic designs.
Using 100 kHz beam positioning by acousto-optic deflectors, extremely fast writing is possible. Illumination of a typical microfluidic circuit only takes a few minutes. Automated measurements compensate for unevenness of the substrate and applied resists.
</t>
  </si>
  <si>
    <t>Magnetometer</t>
  </si>
  <si>
    <t>Magnetometer je namenjen osnovni karakterizaciji magnetnih materialov. Z njim merimo krivulje magnetizacije v odvisnosti od zunanjega magnetnega polja. Merjena veličina je magneti moment vzorca, ki ga običajno preračunamo v masno magnetizacijo, torej moment na enoto mase. Meritve lahko izvajamo le pri sobni temperaturi. Največje magnetno polje, ki ga lahko dosežemo je odvisno od velikosti reže med elektromagnetoma (glej tabelo). Z velikostjo reže je tudi omejena velikost vzorca, ki ga lahko vstavimo v magnetometer.</t>
  </si>
  <si>
    <t>The magnetometer is used for basic characterizations of magnetic materials. The measured property is the dependency of the magnetic moment on the applied magnetic field. The results are usually reported as mass magnetization, moment per sample mass. Only the room-temperature magnetization curves can be obtained. The maximum applied magnetic field strength depends on the air gap between the pole caps of the electromagnets (see table). The air gap also defines the sample-access space.</t>
  </si>
  <si>
    <t>22</t>
  </si>
  <si>
    <t>Erik Zupanič</t>
  </si>
  <si>
    <t>28235</t>
  </si>
  <si>
    <t>Jedrsko magnetno resonančni vrstični tunelski mikroskop - NMR STM</t>
  </si>
  <si>
    <t>NMR STM</t>
  </si>
  <si>
    <t xml:space="preserve">nadgradnja obstoječega ultra-visoko vakuumskega LT-STM sistema z NMR opremo z namenom razvoja nove tehnike za manipulacijo in zaznavanje posameznih spinov. Magnetno polje bo ustvarjeno s kombinacijo trajnih magnetov in superprevodnih tuljav, modulacija v tunelskem toku pa se bo zaznavala s pomočjo visokofrekvenčnih ojačevalcev in spektralnih analizatorjev. Glava mikroskopa bo ustrezno modificirana in del detekcijske elektronike bo vgrajen v sam ultra visoko vakuumski (UHV) sistem. Sistem bo nadgrajen z nizko-temperaturno efuzijsko celico za naparjevanje organskih molekul. </t>
  </si>
  <si>
    <t>The aim of the work package is an upgrade of the existing ultra-high vacuum STM LT-NMR system to develop new techniques for manipulating and detecting individual spins. The magnetic field generated by a combination of permanent magnets and superconducting coils in the tunnel current modulation will be detected using high-frequency amplifiers and spectrum analyzers. Microscope head will be modified and part of the detection electronics will be installed in a single ultra-high vacuum (UHV) system system. The system will be upgraded with a low-temperature vapor deposition effusion cell for organic molecules.</t>
  </si>
  <si>
    <t>24</t>
  </si>
  <si>
    <t>Nizkotemperaturni vrstični tunelski mikroskop - LT STM</t>
  </si>
  <si>
    <t>LT STM</t>
  </si>
  <si>
    <t>Oprema omogoča (poleg priprave vzorcev) deloz nizkotemperaturnim STM-om pri temperaturi pod 1K, kar omogoča izvrstno energijsko ločljivost.</t>
  </si>
  <si>
    <t>With equipment allows (beside sample preparation) measurements with low-temperature STM at temperatures below 1K, which results in an exellent energy resolution.</t>
  </si>
  <si>
    <t>03317</t>
  </si>
  <si>
    <t>AFM ramanski spektrometer</t>
  </si>
  <si>
    <t>AFM Raman spectrometer</t>
  </si>
  <si>
    <t>TERS (Tip enhanced Raman spectroscopy) imaging ramanski mikroskop –  NT-MDT model »Integra Spectra for  Material Science« omogoča sklopljene konfokalne ramanske in AFM meritve  vzorcev velikosti 50x50 mm pri atomski ločljivosti in sicer »meritve v isti točki«. Na razpolago so laserske vzbujevalne linije 488, 632.8 in 785 nm. Meritve je mogoče izvajati v temperaturnem območju 3.4 K to 500 K in pri znižanem tlaku vse do visokega vakuuma pri 10-8 mbar.</t>
  </si>
  <si>
    <t>TERS (Tip enhanced Raman spectroscopy) ready imaging Raman microscope –  NT-MDT model »Integra Spectra for  Material Science« provides »the same spot« coupled confocal Raman – AFM measurements  with atomic resolution on samples of 50x50 mm size. Raman excitation lines at 488, 632.8 and 785 nm are available. Measurements are possible in the temperature range from 3.4 K to 500 K and at reduced pressure down to high vacuum (10-8 mbar).</t>
  </si>
  <si>
    <t>Tina Zavašnik Bergant</t>
  </si>
  <si>
    <t>18286</t>
  </si>
  <si>
    <t>konfokalni mikroskop</t>
  </si>
  <si>
    <t xml:space="preserve">Confocal microscope </t>
  </si>
  <si>
    <t>Opremo sestavlja invertni popolnoma motoriziran raziskovalni fluorescenčni mikroskop s konfokalno skenirno glavo in enofotonskim vzbujanjem, opremljen z virom bele laserske svetlobe (t. j. z nastavljivim laserskim virom svetlobes pomočjo AOTF), ki omogoča laserske linije v vidnem delu spektra svetlobe (od 470 nm do 670 nm) s poljubnimi nastavitvami več laserskih linij in simultano uporabo le-teh (do 8 hkrati) v konfokalni mikroskopiji, z diodnim laserjem za vzbujanje v bližnji UV svetlobi, akustooptičnim delilcem žarka (AOBS), resonančnim in konvencionalnim skenerjem ter tremi visoko občutljivimi spektralnimi detektorji (fotopomnoževalka ( PMT) indva hibridna detektorja (HyD)).</t>
  </si>
  <si>
    <t>The equipment consists of a fully motorized inverted research fluorescence microscope with a confocal scanning head and one-photon excitation. Confocal microscope is equipped with a white light laser for excitation in the visible light spectrum and a diode laser for excitation in the near UV. White light laser is applied  as an adjustable laser light source fo excitation (together with AOTF), which allows arbitrary laser lines between 470 nm and 670 nm (up to 8 lines simultaneously). Furthermore, system is equipped with acousto-optical beam splitter (AOBS), conventional and resonant scanner and three highly sensitive spectral detectors (photomultiplier (PMT) and two hybrid detectors (HyD)).</t>
  </si>
  <si>
    <t>31</t>
  </si>
  <si>
    <t>03470</t>
  </si>
  <si>
    <t>Elipsometer</t>
  </si>
  <si>
    <t>Optična elipsometrija je nedestruktivna tehnika, ki se uporablja za raziskave površin, mejnih plasti in tankih filmov. Osnovni princip elipsometrije je merjenje sprememb polarizacije svetlobnega žarka, ki se odbije od vzorca. Odbito svetlobo zajemamo s pomočjo mikroskopskih objektivov, kar v kombinaciji s prostorsko razločeno detekcijo signala (slikanje) zmanjša velikost preiskovane površine na območje mikrometrov. Objektivi imajo ekstremno dolgo delovno razdaljo, kar omogoča analizo površin makroskopskih objektov. Dobimo povečano sliko vzorca v odbiti svetlobi po prehodu skozi set polarizacijskih optičnih elementov. Sliko zajemamo s pomočjo CCD kamere z nastavljivimi časi zaklopa in ojačanja intenzitete. Lateralna ločljivost sistema je 1 μm, kar omogoča izvajanje elipsometričnih meritev na mikrostrukturiranih  vzorcih. Možna je sprotna analiza večih izbranih območij hkrati.</t>
  </si>
  <si>
    <t>Optical ellipsometry is a non-destructive technique for investigation of surfaces, interfaces and thin films. It probes modifications of the polarization state of optical beam reflected from the sample. Imaging ellipsometer uses microscopic objectives to reduce the size of investigated surface region to the micrometer range. Our ellipsometer uses objectives with extra-long working distance, which provides measurements on surfaces of macroscopic objects. The magnified image of the sample is visualised in reflected light, which propagates through a set of selected polarization sensitive optical elements. The resulting “polarization filtered” image is detected by CCD camera with variable shutter timings and gain control. The system provides ellipsometric analysis with the lateral resolution of 1 μm. This allows the user to perform measurements on microstructured samples. Several regions of interest can be analysed at the same time.</t>
  </si>
  <si>
    <t>33</t>
  </si>
  <si>
    <t>4-sondni UHV STM/SEM mikroskopski sistem</t>
  </si>
  <si>
    <t>4-probe UHV STM/SEM microscopy system</t>
  </si>
  <si>
    <t xml:space="preserve">Mikroskopski sistem na enem samem odru združuje 4 sonde, ki so vsaka zase tipalo vrstičnega tunelskega mikroskopa. Oder je postavljen v komoro z ultravisokim vakuumom, temperature pa segajo od 50 K do 500 K. Atomska ločljivost sond omogoča, da lahko nanostrukture razločimo izjemno natančno in sonde pozicioniramo na željena mesta na njih. Sistem tako omogoča precizno izvajane 4-točkovne meritve elektronskega transporta in manipuliranja nanostruktur. Za popoln nadzor štirih sond se nad komoro nahaja stolp visokoločljivega vrstičnega elektronskega mikroskopa, ki s sposobnostjo kemijskega mapiranja tudi dopolni zmogljivost karakerizacije preiskovanih materialov. Tako tunelska mikroskopija kot tudi elektronska mikroskopija pri nizkih tokovih sta nedestruktivni mikroskopski tehniki.
</t>
  </si>
  <si>
    <t>Microscopic system combines 4 heads on a single platform, each of which represents sensors of probe scanning tunneling microscope. The platforme is set in a chamber with Ultra high vacuum and temperatures ranging from 50 K to 500 K. The atomic resolution probes enables high-precision nanostructures differentiation and position. The system also allows precise 4-point measurements of electronic transport and manipulation of nanostructures. Tunneling microscopy and electron microscopy at low flows are non-destructive microscopic technique.</t>
  </si>
  <si>
    <t>34</t>
  </si>
  <si>
    <t>Sondažna postaja z možnostjo meritev pri nizki temperaturi</t>
  </si>
  <si>
    <t>LT probe station</t>
  </si>
  <si>
    <t xml:space="preserve">4-sondna merilna postaja za meritve električnih lastnosti v temperaturnem razponu 4K - 400K.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</si>
  <si>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 xml:space="preserve">4-probe probestation for measurements of electrical properties in temperature range 4K-400K.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 </t>
  </si>
  <si>
    <t>35-36</t>
  </si>
  <si>
    <t>Sondažna postaja z možnostjo meritev v viskem megnetnem polju in pri nizki temperaturi</t>
  </si>
  <si>
    <t>LT probe station with vertical magnetic field</t>
  </si>
  <si>
    <t xml:space="preserve">4-sondna merilna postaja za meritve električnih lastnosti v temperaturnem razponu 4K - 400K in ob prisotnosti vertikalnega magnetnega polja velikosti 0T - 2,6T.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</si>
  <si>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4-probe probestation for measurements of electrical properties in temperature range 4K-400K and in a vertical magnetic field 0T - 2.6T.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t>
  </si>
  <si>
    <t>11241</t>
  </si>
  <si>
    <t>Supervodni magnet z optičnim kriostatom</t>
  </si>
  <si>
    <t xml:space="preserve">Cryofree spectomag </t>
  </si>
  <si>
    <t>Superprevodni magnet omogoča optične meritve v prečnem in vzdolžnem magnetnem polju v magnetnem polju do 7 T v območju temperature 1.5-300K.</t>
  </si>
  <si>
    <t>The magnets alows optical measurements in transverse or longitudinal magnetic field in the magnetic field up to 7T in 1.5-300K temperature range.</t>
  </si>
  <si>
    <t>38</t>
  </si>
  <si>
    <t>09090</t>
  </si>
  <si>
    <t>Naprava za merjenje oprijemljivosti prevlek</t>
  </si>
  <si>
    <t>Scratch tester</t>
  </si>
  <si>
    <t>Merilnik razenja se uporablja za ovrednotenje adhezije (oprijemljivosti) tankih plasti. Z diamantno konico razimo po površini vzorca z vnaprej določeno obremenitvijo (ali naraščajočo obrementivijo). Med meritvijo se beležijo naslednji parametri: sila razenja, koeficient razenja, trenutna globina razenja in akustična emisija. Po končanem postopku razenja izvedemo še naknadno analizo, ki vključuje: trajna globina raze, zajem optične slike celotne raze in vizualna določitev kritičnih obremenitev. Konfiguracija opreme je še posebej primerna za analizo nanoplastnih in nanokompozitnih trdih prevlek.</t>
  </si>
  <si>
    <t>The scratch tester is used for characterization of adhesion of thin films. It uses a diamond tip which is drawn along the sample surface by pressing a predefined load (or load ramp). Several parameters are recorded in-situ: scratching force, scratching coeffictient, penetration depth and acoustic emission. After the scratching procedure a post-treatment evaluation includes: residual depth, acquisition of the optical image of the whole scratch and visual determination of critical loads. The equipment configuration is particulary useful for analysis of nanolayer and nanostructured hard coatings.</t>
  </si>
  <si>
    <t>39</t>
  </si>
  <si>
    <t>Naprava za merjenje triboloških lastnosti prevlek</t>
  </si>
  <si>
    <t>Tribometer se uporablja za ovrednotenje trenja in obrabe. V osnovni konfiguraciji gre za standardni sistem »pin-on-disk« (konica na disku), kjer je disk vzorec, konica pa standardna kroglica. Med meritvijo se beleži koeficient trenja kot funkcija časa. Po končani meritvi izmerimo presek preko nastale raze s profilometrom (ni del te opreme). Z uporabo teh podatkov izračunamo stopnjo obrabe. Izvajamo lahko tudi zahtevnejše analize obrabe z ostalimi tehnikami (optična mikroskopija, SEM, EDS itd.). Konfiguracija tribometra je bistvena za karakterizacijo triboloških lastnosti trdih prevlek, s posebnim poudarkom na tistih z nizko obrabo, kot so nanostrutkurne trde prevleke.</t>
  </si>
  <si>
    <t>The tribometer is used for characterization of friction and wear. In its basic configuration it performs the standard pin-on-disk test where the disk is the sample and the pin is a standard ball. During the test the friction coefficient is measured as a function of time. After the test is completed the wear track cross-section on the sample is measured by a profilometer (not part of this equipment). Using these data the wear rate is calculated. Advanced analysis of the wear pattern by other techniques is possible as well (optical microscopy, SEM, EDS, etc). The tribometer configuration is essential for evaluation of tribological properties of hard coatings, especially the ones with low wear rate, such as nanostructured hard coatings.</t>
  </si>
  <si>
    <t>Peter Venturini</t>
  </si>
  <si>
    <t>12363</t>
  </si>
  <si>
    <t>Reometer Physica 301 MCR, ki ima vse glavne komponent modernega reometra: reometrijski sistem z zračnimi ležaji in visoko zmogljivim sinhronskim EC motorjem z direktno kontrolo gibanja rotorja in 100 % kontrolo rotorskega polja, s stalno razpoložljivim navorom, brez toplotnega segrevanja, ki omogoča reološka merjenja na visoko kakovostnih nivojih, Inštrument ima kompaktno ogrodje doprinese k večji učinkovitosti in kvaliteti namenskih lastnosti produktov ter nam omogoča celoviti pristop k optimizaciji procesov in dodani vrednosti končnih izdelkov.</t>
  </si>
  <si>
    <t>Rheology is the science of deformation and flow of materials. Often the materials are exposed to different external forces. In practice we have the forces like is for example gravitational which have an influence on process as sagging or sedimentation and shear forces that are acting for example when we want to bring material with polishing tool on wall. However, every successful application requires its own behaviour of material. Optimization of all the major components of modern Reometer Physica 301 MCR: motor, air bearing, the electronic 
 control, compact frame based on the concept art technology, economics, modern design integrates both, so mechanical, and electronic control components in a single instrument.</t>
  </si>
  <si>
    <t xml:space="preserve">Zetasizer Nano </t>
  </si>
  <si>
    <t>Zetasizer Nano</t>
  </si>
  <si>
    <t>DT1200 proizvajalca Dispersion Technology je kombinirani akustični in elektroakustični spektrometer, ki se uporablja za določevanje velikosti delcev in zeta potenciala v disperzijah ter emulzijah. Določevanje velikost delcev temelji na merjenju dušenja ultrazvočnega valovanja v vzorcu pri različnih frekvencah. Frekvenčni spekter dušenja je odvisen od sestave in služi kot osnova za izračun porazdelitve velikosti delcev v vzorcu. Zeta potencial se določa z merjenjem koloidnega vibracijskega toka, ki je posledica deformacije električne dvojne plasti nabitih delcev zaradi vpliva ultrazvoka. Pri akustični spektroskopiji načeloma ni potrebe po redčenju in modificiranju vzorca, kar omogoča karakterizacijo realnih koncentriranih in neprosojnih disperzij ter emulzij.</t>
  </si>
  <si>
    <t>DT1200 made by Dispersion Technology Inc. is a combined acoustic and electroacoustic spectrometer for characterization of particle size and zeta potential of dispersions and emulsions. Particle size determination is based on measurements of ultrasound attenuation in the sample at different frequencies. Ultrasound attenuation spectrum is defined by the sample’s properties and serves as the basis for calculation of its particle size distribution. Zeta potential is determined by measuring colloid vibration current that results from displacement of electrical double-layers of charged particles under the influence of ultrasound. With acoustic spectroscopy it is generally unnecessary to dilute or modify the sample which allows for characterization of real concentrated and opaque dispersions and emulsions.</t>
  </si>
  <si>
    <t>43</t>
  </si>
  <si>
    <t xml:space="preserve">Zetasizer </t>
  </si>
  <si>
    <t>Merilni sistem za meritev velikosti delcev, molsko maso in zeta potencial delcev v nepolarnih raztopinah ter viskoznost posamezne raztopine.</t>
  </si>
  <si>
    <t>ZetaSizer Nano ZS 3600 for the measurment of size, molecular and zeta potencial of dispersed particles and molecules in solution.</t>
  </si>
  <si>
    <t>MiniFlex XRD</t>
  </si>
  <si>
    <t xml:space="preserve">MiniFlex peta generacija je edini X-ray difraktometer na trgu, ki izvaja kvalitativno in kvantitativno analizo polikristalnih materialov.  Miniflex ne potrebuje zunanjega vira hlajenja, saj deluje samo s 300 W rentgenske cevi. Vsak model je zasnovan tako, da se poveča prožnost instrumenta namizja.
</t>
  </si>
  <si>
    <t xml:space="preserve">Miniflex tis the only X-ray difraktometar  which produces qualitative and quantitative analysis of polycrystalline material. Miniflex 
</t>
  </si>
  <si>
    <t>Rok Žitko</t>
  </si>
  <si>
    <t>23567</t>
  </si>
  <si>
    <t>oprema za intenzivno računanje</t>
  </si>
  <si>
    <t>HPC Cluster with Associated Cooling System</t>
  </si>
  <si>
    <t>Prostor za izvajanje intenzivnega računanja (RC), za katerega je potrebno zagotoviti ustrezne okoljske parametre s centralnim spremljanjem, obveščanjem, alarmiranjem in shranjevanjem</t>
  </si>
  <si>
    <t>Space to carry out intensive computing (RC), which is necessary to ensure appropriate environmental parameters with central monitoring, notification, alerting and storage</t>
  </si>
  <si>
    <t xml:space="preserve">Center odličnosti Vesolje, znanost in tehnologije </t>
  </si>
  <si>
    <t>WP4/6</t>
  </si>
  <si>
    <t>VESOLJE-SI</t>
  </si>
  <si>
    <t>WP4</t>
  </si>
  <si>
    <t xml:space="preserve">WP6 </t>
  </si>
  <si>
    <t>VESOLJE_SI</t>
  </si>
  <si>
    <t>Testiranje materialov v farmaciji</t>
  </si>
  <si>
    <t>Fakulteta za farmacijo, UL</t>
  </si>
  <si>
    <t>WP4/8</t>
  </si>
  <si>
    <t>VESOLJE-SI (Naprava je trenutno na rednem vzdrževalnem servisu)</t>
  </si>
  <si>
    <t xml:space="preserve">WP7 </t>
  </si>
  <si>
    <t>(Satelit je v fazi priprave na izstrelitev)</t>
  </si>
  <si>
    <t>VESOLJE-SI (Odstotek izkoriščenosti je vezan na testiranje same komore, saj je le-ta še v zagonski fazi.)</t>
  </si>
  <si>
    <t>WP5</t>
  </si>
  <si>
    <t>Univerza v Mariboru, Fakulteta za elektrotehniko, računalništvo in informatiko</t>
  </si>
  <si>
    <t>P2-0114</t>
  </si>
  <si>
    <t>Mladen Trlep</t>
  </si>
  <si>
    <t xml:space="preserve">Magnetizer trdomagnetnih materialov; Merilnik in analizator visokofrekvenčnih elektromagnetnih polj </t>
  </si>
  <si>
    <t>Impulse magnetizer, Field Nose System and Spectrum Analyser for high frequency electromagnetic fields</t>
  </si>
  <si>
    <t xml:space="preserve">Vsa oprema je na razpolago vsem zainteresiranim raziskovalcem in drugim uporabnikom. Uporaba je terminsko prilagojena pedagoškemu procesu v laboratoriju. </t>
  </si>
  <si>
    <t>Availability is limited to the location of the Faculty of EE and CS of Maribor.</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</si>
  <si>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</si>
  <si>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</si>
  <si>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46938,46789,46790</t>
  </si>
  <si>
    <t>http://feri.um.si/raziskovanje/raziskovalna-oprema/</t>
  </si>
  <si>
    <t>P2-0069</t>
  </si>
  <si>
    <t>Zdravko Kačič</t>
  </si>
  <si>
    <t xml:space="preserve">Merilna oprema za brezžično komunikacijo </t>
  </si>
  <si>
    <t>Measuring equipment for wireless communication</t>
  </si>
  <si>
    <t>Merilna in računalniška oprema, ki je bilauporabljena za vrednotenje brezžičnih komunikacijskih tehnoligj, zaradi menjave novih brezžičnih tehnologij ni več primerna za raziskovalno delo.</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</si>
  <si>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</si>
  <si>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</si>
  <si>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</si>
  <si>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</si>
  <si>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P2-0028</t>
  </si>
  <si>
    <t>Miro Milanovič</t>
  </si>
  <si>
    <t>Oprema za senzorsko vodenje in teleoperiranje mehatronskih sistemov</t>
  </si>
  <si>
    <t>Šestosni robot Motoman HP HP6, Robotski krmilnik NX100, programska oprema Rosty</t>
  </si>
  <si>
    <t>Uporaba opreme je pretežno omejena na prostore FERI.</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</si>
  <si>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</si>
  <si>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</si>
  <si>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</si>
  <si>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46500,46201,46534</t>
  </si>
  <si>
    <t>P2-0015</t>
  </si>
  <si>
    <t>Drago Dolinar</t>
  </si>
  <si>
    <t>Sistem za načrtovanje in vodenje elektromehanskih naprav</t>
  </si>
  <si>
    <t>System for the design and control of electromechanicaldevices</t>
  </si>
  <si>
    <t>Oprema je na razpolago vsem  zainteresiranim raziskovalnim partnerjem, ki se ukvarjajo z omenjenim področjem in so sodelovanje pripravljeni sofinancirati.  Uporaba opreme je pretežno omejena na prostore FERI.</t>
  </si>
  <si>
    <t>The equipement is at disposal for potencial research project partners which are ready to cooperate. The use of eqiuipement is mostly limited to the area of FERI in Maribor.</t>
  </si>
  <si>
    <t>Sistem je uporaben za načrtovanje različnih elektromehanskih naprav in za njihovo vodenje ter testiranje.</t>
  </si>
  <si>
    <t>The system is ready to design the different electromechanical devices as well as for the control and laboratory testing of them.</t>
  </si>
  <si>
    <t>42215,44736,45857</t>
  </si>
  <si>
    <t>P2-0115</t>
  </si>
  <si>
    <t>Merilna oprema za zajemanje 16 srednje frekvenčnih električnih
fizikalnih količin DEWE2600STREAM10
z nadgradnjo UPSTREAM1016CH
z merilnimi ojačevalniki</t>
  </si>
  <si>
    <t>Measuring instrument DEWE2600STREAM10 for synchronous acquisition of 16 electrical inputs with analogue input amplifiers</t>
  </si>
  <si>
    <t>Oprema je na razpolago vsem  zainteresiranim raziskovalnim partnerjem, ki se ukvarjajo z omenjenim področjem in so sodelovanje pripravljeni sofinancirati.  Uporaba opreme je omejena na prostore FERI.</t>
  </si>
  <si>
    <t>The equipement is at disposal for potencial research project partners which are ready to cooperate. The use of eqiuipement is limited to the area of FERI in Maribor.</t>
  </si>
  <si>
    <t xml:space="preserve">Merilno napravo sestavlja mobilni sistem za zbiranje in obdelavo podatkov z ustreznimi vhodno-izhodnimi vmesniki. Vhodna enota omogoča namestitev 16 analognih vhodnih ojačevalnikov. Trenutna konfiguracija obsega 4 visoko napetostne bipolarne ojačevalnike z merilnim dosegom obsegom od 20 do 1400 V in 7 nizko napetostnih bipolarnih ojačevalnikov z merilnim dosegom v obsegu od 0,01 do 50 V, štirje med njimi z BNC priključki in trije bipolarni z izolacijsko napetostjo 1000V. Pasovna širina ojačevalnikov je 2 MHz. Merilni sistem zagotavlja sinhrono vzorčenje do 16 vhodov s hitrostjo do 10 MS/s. Sistem vsebuje številne dodatne module in programsko opremo, ki zagotavlja posluževanje in opravljanje meritev v zahtevnih delovnih pogojih na terenu.    </t>
  </si>
  <si>
    <t>The measuring device consists of a mobile system for acquisition and processing of data with corresponding input-output interfaces. The input unit allows an installation of 16 analog input amplifiers. The current configuration comprises of four bipolar high-voltage amplifiers with a range from 20V to 1400V, and 7 low-voltage amplifiers with a range from 0.01V to 50V, the four of them with BNC connector and the three of them with banana plugs with isolation voltage of 1000 V. The bandwidth of the analog amplifiers is 2 MHz. The measuring system provides synchronous sampling up to 16 inputs at up to 10 MS/s. The system contains a number of additional modules and software, which provides operation and measurements in demanding industrial conditions.</t>
  </si>
  <si>
    <t>P16-051</t>
  </si>
  <si>
    <t>P2-0368</t>
  </si>
  <si>
    <t>Denis Đonlagić</t>
  </si>
  <si>
    <t>Precizijski večfunkcijski rezalnik optičnih vlaken s 3D analizatorjem rezov</t>
  </si>
  <si>
    <t>Fiber optic precision cleaver with 3D interferometer</t>
  </si>
  <si>
    <t>Kvalitetni večfunkcijski rezalnik s tekočinskimi prijemali omogoča rezanje vlaken večjih premerov in nesimetričnih oblik. Poleg tega omogoča  avtomatsko ali polavtomatsko rezanje dveh zvarjenih vlaken na v naprej določeni razdalji od zvara. Sistem je dopolnjen s 3D analizatorjem rezov, ki omogoča učinkovito testiranje kvalitete rezov na osnovi skeniranja čelne površine optičnega vlakna in izračuna kota.</t>
  </si>
  <si>
    <t>Advanced multi-function liquid clamp cleaver can cleave asymmetric and large diameter fibers. Furthermore it allows automatic or half-automatic cleaving of two spliced fibers at a predetermined distance from the splice. The whole system is complemented by 3D interferometer, which enables efficient testing of the fiber cleave. A cleave quality is determined by scan of the front surface of the optical fiber and calculated angle.</t>
  </si>
  <si>
    <t>56315, 56314, 56312,56313</t>
  </si>
  <si>
    <t>P16-036</t>
  </si>
  <si>
    <t>P2-0065</t>
  </si>
  <si>
    <t>Dušan Gleich</t>
  </si>
  <si>
    <t>L2-5494</t>
  </si>
  <si>
    <t>Sistem za procesiranje optičnih vlaken iz kremenčevega stekla z grafitnim grelnikom</t>
  </si>
  <si>
    <t>System for the processing of SiO2 optical fiber with a graphite heater</t>
  </si>
  <si>
    <t>Oprema je primerna za varjenje/preoblikovanje standardnih kot tudi nestandardnih posebnih optičnih vlaken kot so vlakna z večjimi premeri, PCF vlakna ali za vlakna, ki imajo različno sestavo in/ali nekrožno zunanjo obliko. Oprema omogoča visoko stopnjo kontrole uporabnika in enostavno delovanje, da je primerna za proizvodna okolja, ki zahtevajo natančno in dosledno delovanje.</t>
  </si>
  <si>
    <t>The equipment is for splicing all standard and all non-standard special optical fibers including fibers with large diameters, PCF fibers, PM fibers, capillaries and other specialty fibers of various compositions and shapes. The equipment allow a high degree of user control and easy operation, suitable for production environments that require precise and consistent operation.</t>
  </si>
  <si>
    <t>P2-0057</t>
  </si>
  <si>
    <t>Marjan Heričko</t>
  </si>
  <si>
    <t>Strežniški grozd</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</si>
  <si>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</si>
  <si>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</si>
  <si>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</si>
  <si>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</si>
  <si>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</si>
  <si>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46329,46333,46334,46380,46381, 46312, 46305, 46638,45212,45809, 45872,45875, 45994, 45700. 45812, 46038,46081, 46084,46083, 46082</t>
  </si>
  <si>
    <t>99-100</t>
  </si>
  <si>
    <t>Ultrazvočni aparat za pregled srca ALOKA ProSound ALPHA 7 Premier</t>
  </si>
  <si>
    <t>Instrument je diagnostični ultrazvočni sistem za vizualizacijo delovanja srca in oceno srčne funkcije. Sistem vključuje standardno ultrazvočno konfiguracijo z več različnimi sondami za pregled srca in dodatno programsko opremo za zajemanje in analizo podatkov.</t>
  </si>
  <si>
    <t xml:space="preserve">Pretočna citometrija z rutinskim invertnim mikroskopom se uporablja za merjenje in analiziranje fizikalnih in kemijskih lastnosti posameznih celic, ki potujejo v suspenziji preko senzorja. Ko celice prehajajo skozi laser (488nm, 633nm), fluorokromi vezani na celice absorbirajo svetlobo in nato oddajajo specifično barvo svetlobe glede na vrsto fluorokroma. </t>
  </si>
  <si>
    <t>Da bi pod mikroskopom celice ohranile svoje značilnosti, jih moramo gojiti ter jih mikroskopirati pri optimalnih in kontroliranih pogojih, t. j. vzdrževati moramo primerno temperaturo, vsebnost ogljikovega dioksida ter s tem povezano stopnjo kislosti (pH gojišča) ter primerno vlažnost. Za vzdrževanje omenjenih delovnih pogojev med samim potekom mikroskopiranja, mora biti v ta namen na mikroskop pritrjena inkubacijska komora, prirejena tipu mikroskopa, ki vzdržuje optimalne pogoje za rast celic, hkrati pa mora omogočiti operaterju vso potrebno manipulacijo vzorca. Kontrola temperature poteka s pomočjo toplega zraka, ki prihaja iz ločene grelne enote ter nato kroži znotraj inkubacijeske komore.</t>
  </si>
  <si>
    <t xml:space="preserve">Spektrometer za cirkularni dihroizem (CD) z dodatki za hitro kinetiko: fluorescenca, absorbance in dodatkom za dvono mešanje “stopped-flow” kinetiko. Bonus: linearni dihroizem, anizotropija, IR meritve. </t>
  </si>
  <si>
    <t>Sistem omogoča določevanje molske mase proteinov in nanodelcev in raztopini v območju 10000 Da – 1MDa.</t>
  </si>
  <si>
    <t>VSA NAŠTETA OSNOVNA SREDSTVA SO BILA AMORTIZIRANA. Sedaj so primerna le še za rabo zaposlenih in niso primerna za zunanje uporabnike.  1203749, 1203750, 1203751, 1203752, 1203753, 1203754, 1203755, 1203756, 1203757, 1203758, 1203759, 1203760, 1203777, 1203778, 1203779, 1203780, 1203781, 1203782, 1203783, 1203784, 1203785, 1203786, 1203787, 1203888, 1203889, 1203890, 1203891, 1203892, 1203893,  1203894, 1203895, 1203896, 1203897, 1203898, 1203899, 1203900, 1203901, 1203902, 1203903, 1203904, 1203905, 1203906, 1203907</t>
  </si>
  <si>
    <t>STROJ TRGALNI ZWICK Z100-SN S PRIBOROM-NADGRADNJA</t>
  </si>
  <si>
    <t xml:space="preserve">Večina projektov CINDI Slovenija s področja preventive (http://www.cindi-slovenija.net);  Evropska mreža telesne dejavnosti za krepitev zdravja (angl. European Health Enhancing Physical Activity Network= HEPA EUROPE Network), sedež: regionalna WHO pisarna evropske regije, Kopenhagen, Danska; UKK inštitut, Tampere, Finska.   </t>
  </si>
  <si>
    <r>
      <t>Laserski sistem za karakterizacijo nanodelcev v raztopinah in suspenzijah Litesizer</t>
    </r>
    <r>
      <rPr>
        <vertAlign val="superscript"/>
        <sz val="10"/>
        <rFont val="Calibri"/>
        <family val="2"/>
        <charset val="238"/>
        <scheme val="minor"/>
      </rPr>
      <t>TM</t>
    </r>
    <r>
      <rPr>
        <sz val="10"/>
        <rFont val="Calibri"/>
        <family val="2"/>
        <charset val="238"/>
        <scheme val="minor"/>
      </rPr>
      <t xml:space="preserve"> 500
</t>
    </r>
  </si>
  <si>
    <r>
      <t>Laser system for characterisation of  nanoparticles in solutions and suspensions Litesizer</t>
    </r>
    <r>
      <rPr>
        <vertAlign val="superscript"/>
        <sz val="10"/>
        <rFont val="Calibri"/>
        <family val="2"/>
        <charset val="238"/>
        <scheme val="minor"/>
      </rPr>
      <t>TM</t>
    </r>
    <r>
      <rPr>
        <sz val="10"/>
        <rFont val="Calibri"/>
        <family val="2"/>
        <charset val="238"/>
        <scheme val="minor"/>
      </rPr>
      <t xml:space="preserve"> 500</t>
    </r>
  </si>
  <si>
    <t xml:space="preserve">Univerza v Ljubljani, Biotehniška fakulteta     </t>
  </si>
  <si>
    <t xml:space="preserve">
http://www.bf.uni-lj.si/index.php?eID=dumpFile&amp;t=f&amp;f=22132&amp;token=41bb9230cd7a705774b6efbb5c9a33786e76d269</t>
  </si>
  <si>
    <t>Programi, projekti ARRS</t>
  </si>
  <si>
    <t>Drugi javni in zasebni viri</t>
  </si>
  <si>
    <t>Lastni viri (pridobljena na trgu -testirna dejavnost)</t>
  </si>
  <si>
    <t>Inštiut za kovinske materiale in tehnologije</t>
  </si>
  <si>
    <t>Programi, projekti ARRS, drugi javni viri in tržni viri</t>
  </si>
  <si>
    <t>I0-0016</t>
  </si>
  <si>
    <t>Univerza v Ljubljani, Fakuleteta za kemijo in kemijsko tehnologijo</t>
  </si>
  <si>
    <t>Elementni analizator CHNS/O Analyser 2400 Series II.</t>
  </si>
  <si>
    <t>2400 Series II CHNS/O Elemental Analyzer</t>
  </si>
  <si>
    <t>Po dogovoru s prof.dr. Jurijem Svetetom. Aparatura za mikroanalizo C, H, N, S v organskih spojinah je dostopna vsem potencialnim uporabnikom, glede na njihovo povpraševanje.</t>
  </si>
  <si>
    <t>Mikroanalize CHNS</t>
  </si>
  <si>
    <t>015278</t>
  </si>
  <si>
    <t>http://www.fkkt.uni-lj.si/sl/raziskovalna-infrastruktura/enota-za-analizo-organskih-molekul/chnso/</t>
  </si>
  <si>
    <t>https://www.ijs.si/ijsw/Znotraj%20hi%C5%A1e</t>
  </si>
  <si>
    <t>49240 50421</t>
  </si>
  <si>
    <t>50155 50165</t>
  </si>
  <si>
    <t>45812, 46080, 46025, 46023,46022,45438, 45939,46780</t>
  </si>
  <si>
    <t>P0-0536</t>
  </si>
  <si>
    <t>14/211 ALI 13 preveri</t>
  </si>
  <si>
    <t>Nadgradnja računalniške gruče po sistemu &gt;&gt;na ključ &lt;&lt;</t>
  </si>
  <si>
    <t>56866 02
56866 03
56866 04
56866 05</t>
  </si>
  <si>
    <t>P_XVI_160</t>
  </si>
  <si>
    <t>Sandi Cimerman</t>
  </si>
  <si>
    <t>Nadgradnja računalniške gruče</t>
  </si>
  <si>
    <t>56866 06
56866 07</t>
  </si>
  <si>
    <t>P_XVI_005</t>
  </si>
  <si>
    <t>Visokotemperaturni tribometer</t>
  </si>
  <si>
    <t>P_XVI_193</t>
  </si>
  <si>
    <t>Digitalni mikroskop</t>
  </si>
  <si>
    <t>P_XVI_106</t>
  </si>
  <si>
    <t>Mikro CT sistem za in vivo pred-kemično slikanje laboratorijskih živali</t>
  </si>
  <si>
    <t>P_XVI_096</t>
  </si>
  <si>
    <t>Oprema za analitiko tokov tekstov in podatkov za KT računalniški oblak</t>
  </si>
  <si>
    <t>60632
60638
60616
60809
60443
60442
61553
60240
60239
60433
61843
61794
61915
62024
62072
62118
62161
62375
62374
62373</t>
  </si>
  <si>
    <t>P_XVI_26</t>
  </si>
  <si>
    <t>60865
62494
60235
60149
60480</t>
  </si>
  <si>
    <t xml:space="preserve">P_XVI_158 </t>
  </si>
  <si>
    <t>P_XVI_008</t>
  </si>
  <si>
    <t xml:space="preserve">v aprilu oprema še ni bila dobavljena, v maju in juniju so jo člani raziskovalne skupine nameščali in testirali, meritve so pričeli izvajati v juliju, stopnja izkoriščenosti je nato 100 %   </t>
  </si>
  <si>
    <t>Dejan Lesjak</t>
  </si>
  <si>
    <t>61648 - 61627, 61692 - 61686</t>
  </si>
  <si>
    <t>P_XVI_169</t>
  </si>
  <si>
    <t>Dvofotonski 3D STED superločljivi mikroskop</t>
  </si>
  <si>
    <t>Two-photon STED microscope</t>
  </si>
  <si>
    <t>Kontaktirati prof. J.Štrancarja, janez.strancar@ijs.si, predlagati kratek opis problema z utemeljitvijo, zakaj se potrebuje ločljivost med 30 in 200 nm pri fizioloških pogojih</t>
  </si>
  <si>
    <t>to contact prof. J.Štrancar, janez.strancar@ijs.si, propose short desription of planned work with argumentation why resolution is needed in 30 to 200 nm range under physiological conditions</t>
  </si>
  <si>
    <t>Superločljivo fluorescenčno slikanje pri fizioloških pogojih , 2-kanalno slikanje v x/y/z/t ter slikanje s spektralno ločljivostjo in ločljivostjo po življenjskem času fluorescence, eno ali dvofotonska ekscitacija</t>
  </si>
  <si>
    <t>Superresolution fluorescent imaging under physiological conditions, 2-channel imaging x/y/z/t as well as spectral-lifetime imaging, one or two-photon excitation</t>
  </si>
  <si>
    <t>78 EUR/h</t>
  </si>
  <si>
    <t>28 EUR/h</t>
  </si>
  <si>
    <t>36 EUR/h</t>
  </si>
  <si>
    <t>P_XVI_170</t>
  </si>
  <si>
    <t>Tilen Koklič,
Rok Podlipec,
Boštjan Kokot,
Hana Majaron,
Aleksandar Sebastijanović,
Patrycja Zawilska,
Aleksandar Savić</t>
  </si>
  <si>
    <t>5,
15,
15,
15,
15,
15,
15,
5</t>
  </si>
  <si>
    <t>Andrej Sušnik</t>
  </si>
  <si>
    <t>Eksperimentalna oprema za merilno tehniko PIV (Particle Image Velocimetry, v nadaljevanju: PIV tehnika, sistem PIV)</t>
  </si>
  <si>
    <t>Experimental device for PIV tehnique</t>
  </si>
  <si>
    <t>Raziskovalna oprema je instalirana na namensko eksperimentalno napravo v laboratoriju odseka R4, kjer je tudi predvidena njena uporaba. Prošnja za celodnevni dostop in uporabo raziskovalne opreme, se pošlje na naslov blaz.mikuz@ijs.si.</t>
  </si>
  <si>
    <t>The equipment is installed in special test facility within the laboratory r4, where its use is foreseen. Request for all-day access to the said equipment shall be sent to blaz.mikuz@ijs.si.</t>
  </si>
  <si>
    <t xml:space="preserve">Raziskovalna oprema je namenjena predvsem meritvam v termohidravliki; torej merjenju  hitrostnega polja na različnih skalah in v različnih sistemih ter spremljanju medfazne površine dvo-faznega toka. </t>
  </si>
  <si>
    <t xml:space="preserve">The main purpose of the equipment is focused on thermohydroulic and fluid flow measurements, i.e., on measurements of velocity field on different scales and in different systems and tracking of liquid-vapor interface.   </t>
  </si>
  <si>
    <t>P_XVI_187</t>
  </si>
  <si>
    <t>IJS (R4)</t>
  </si>
  <si>
    <t>Boris Majaron</t>
  </si>
  <si>
    <t>Modularni spektrofluorometer s priborom</t>
  </si>
  <si>
    <t>Modular spectrofluorometer</t>
  </si>
  <si>
    <t>Po dogovoru z odgovorno osebo (boris.majaron@ijs.si)</t>
  </si>
  <si>
    <t>Please contact responsible person (boris.majaron@ijs.si)</t>
  </si>
  <si>
    <t xml:space="preserve">Samostojni instrument modularne sestave, ki omogoča polarizacijsko razločene meritve transmisije in emisijskih spektrov v UV, vidnem in bližnjem IR spektralnem območju, fluorescenčnih časov (od nekaj mikrosekund navzgor) ter kvantnega izkoristka fluorescence. Primeren je za meritve na tekočih vzorcih (z možnostjo termostatiranja), filmih in praških.  </t>
  </si>
  <si>
    <t xml:space="preserve">A stand-alone modular instrument, which allows polarization-resolved measurements of transmission and emission spectra in UV, visible, and near-IR spectral range, fluorescent times (longer than a few microseconds) and fluorescence quantum yields. Measurements can be performed in liquid samples (with a programmable thermostat), films, and powders.  </t>
  </si>
  <si>
    <t>62960
62575
62392
61954
62400</t>
  </si>
  <si>
    <t>P_XVI_23</t>
  </si>
  <si>
    <t xml:space="preserve">Dvožarkovni laserski interferometer </t>
  </si>
  <si>
    <t>Double beam laser interferometer</t>
  </si>
  <si>
    <t>Dostop dovoljen po dogovoru, ni posebnih omejitev. Kontakt: dr. Vid Bobnar, (01) 477-3172, vid.bobnar@ijs.si.</t>
  </si>
  <si>
    <t>Service available upon request, no special limitation. Contact: dr. Vid Bobnar, (01) 477-3172, vid.bobnar@ijs.si.</t>
  </si>
  <si>
    <t xml:space="preserve">Hkratne meritve elektromehanskih in električnih lastnosti tankih dielektričnih plasti in nanostrukturiranih materialov. Laserski žarek, ki zadane vzorec z zgornje in spodnje strani izloči vpliv upogibanja podlage. Sistem omogoča (i) hkratne meritve elektromehanskega raztezka in električne polarizacije pri velikem vzbujevalnem signalu, (ii) meritve piezoelektričnega koeficienta in dielektrične konstante pri majhnem vzbujevalnem signalu, tudi ob pritisnjeni dc napetosti in (iii) meritve utrujanja električnih in elektromehanskih lastnosti. </t>
  </si>
  <si>
    <t>Parallel measurements of electromechanical and electrical properties of thin dielectric films and nanostructured materials. The beam that hits the sample from the top and bottom side eliminates the influence of sample bending. The system enables (i) simultaneous electromechanical large signal strain and electrical polarization measurements, (ii) piezoelectric small signal coefficient and dielectric constant vs. bias voltage measurements, and (iii) measurements of the fatigue of electrical and electromechanical properties.</t>
  </si>
  <si>
    <t>P_XVI_61</t>
  </si>
  <si>
    <t>Matjaž Panjan</t>
  </si>
  <si>
    <t>Visokohitrostna kamera za opazovanje pojavov na mikrosekundnem nivoju</t>
  </si>
  <si>
    <t>High-speed camera for observing processes at the microsecond level</t>
  </si>
  <si>
    <t>Po predhodnem dogovoru na naslov matjaz.panjan@ijs.si.</t>
  </si>
  <si>
    <t>Advance contact to the address matjaz.panjan@ijs.si.</t>
  </si>
  <si>
    <t xml:space="preserve">Visokohitrostna kamera je v splošnem namenjena opazovanju hitrih pojavov v različnih fizikalnih, kemijskih in bioloških procesih. </t>
  </si>
  <si>
    <t>High-speed camera can be used for observing fast changes in physical, chemical and biological processes.</t>
  </si>
  <si>
    <t>P_XVII_022</t>
  </si>
  <si>
    <t>dr. Matjaž Panjan</t>
  </si>
  <si>
    <t>PR-08349</t>
  </si>
  <si>
    <t>Nastja Mahne</t>
  </si>
  <si>
    <t>Oprema za globoko učenje in aplikacije strojnega učenja za raziskovanje vesolja, analizo tekstovnih podatkov in semantičnih grafov</t>
  </si>
  <si>
    <t>Facilities for deep learning and applications of machine learning to space explorations, text mining and semantic graphs</t>
  </si>
  <si>
    <t>P_XVII_071</t>
  </si>
  <si>
    <t>Irena Drevenšek Olenik</t>
  </si>
  <si>
    <t>Dopolnilni elementi za nadgradnjo sistema za pripravo in nanašanje Langmuir-Blodgett filmov</t>
  </si>
  <si>
    <t>Components for the upgrade of the system for preparing and applying Lanmuir-Blodgett films</t>
  </si>
  <si>
    <t>Po dogovoru z odgovorno osebo (irena.drevensek@ijs.si)</t>
  </si>
  <si>
    <t>Please contact responsible person (irena.drevensek@ijs.si)</t>
  </si>
  <si>
    <t>Sistem za pripravo in nanašanje Langmuir-Blodgett filmov je modularna naprava namenjena pripravi in proučevanju zelo tankih plasti različnih amfifilnih molekul na površini vode in drugih tekočih podfaz ter prenosu teh plasti iz površine tekočine na trdne substrate, kot so steklo, sljuda, silicij...Dopolnilni elementi obstoječemu sistemu omogočajo večjo variabilnost pri pripravi Langmuirjevih slojev in boljšo karakterizacijo.</t>
  </si>
  <si>
    <t xml:space="preserve"> The Langmuir-Blodgett film preparation and application system is a modular device designed for the preparation and study of very thin layers of various amphiphilic molecules on the surface of water and other liquid sub-phases, and transferring these layers from the surface of the liquid onto solid substrates such as glass, mica, silicon ... Supplementary elements to the existing system allow for greater variability in the preparation of Langmuir layers and better characterization.</t>
  </si>
  <si>
    <t>51536
64175
64340
64414
64413
64412
64411
64416
64415
64527
64526
64758
65029
64898
65027</t>
  </si>
  <si>
    <t>P_XVII_079</t>
  </si>
  <si>
    <t>AI ASIC sistem za raziskave v umetni inteligenci</t>
  </si>
  <si>
    <t>AI ASIC - artificial intelligence research system- Artificial Intelligence Application-
Specific Integrated Circuit)</t>
  </si>
  <si>
    <t>Sistem z namenskim pospeševalnikom za signifikantno pohitritev izvajanja računskih operacij.</t>
  </si>
  <si>
    <t>A system with a dedicated accelerator to significantly speed up the execution of computational operations.</t>
  </si>
  <si>
    <t>65004 01
65008 01
65009 01
65010 01
65011 01
65007 01
65006 01
65005 01
65013 01
65014 01
65015 01
65077 02 01
65012 01</t>
  </si>
  <si>
    <t>P_XVII_115</t>
  </si>
  <si>
    <t>P-0209</t>
  </si>
  <si>
    <t>Masni spektrometer z možnostjo merjenja energijske porazdelitve ionov</t>
  </si>
  <si>
    <t>Mass spectrometer with the ability to measure the energy distribution of the ions</t>
  </si>
  <si>
    <t>Masni spektrometer je namenjen študiju masne in energijske porazdelitve ionov v nizkotlačnih plazmah (do tlaka 10 Pa).</t>
  </si>
  <si>
    <t>Mass spectrometer is used for measurements of mass and energy distribution of ions in low-pressure plasmas (up to 10 Pa).</t>
  </si>
  <si>
    <t>P_XVII_151</t>
  </si>
  <si>
    <t xml:space="preserve">Simona Kranjc, Urška Kamešek,  Maša Bošnjak, Katja Uršič </t>
  </si>
  <si>
    <t>Simona Kranjc, Urška Kamešek,  Maša Bošnjak, Katja Uršič, Barbara Starešinič</t>
  </si>
  <si>
    <t>Prenosni ultrazvok Mindary M9GI</t>
  </si>
  <si>
    <t>Portable ultrasound system Mindraz M9GI</t>
  </si>
  <si>
    <t>Za potrebe sledenja učinkov elektroterapije in elektrokemoterapije, specifično za spremlanje strukturnih sprememb tkiva ter pretoka krvi.</t>
  </si>
  <si>
    <t>For observation of the effects of electroporation and electrochemotherapy on the level of tissue structure and blood flow.</t>
  </si>
  <si>
    <t>42221-ULTRAZVOK MINDRAY M9                                    42222-VOZIČEK UMT-500 Z PEM-51</t>
  </si>
  <si>
    <t>P17</t>
  </si>
  <si>
    <t xml:space="preserve">Simona Kranjc Brezar, Urška Kamenšek,  Maša Bošnjak, Katja Uršič, Barbara Starešinič, Urša Lampreht Tratar </t>
  </si>
  <si>
    <t>Boštjan Markelc, Urška Kamenšek, Urša Lampreht Tratar, Katja Uršič, Barbara Starešinič, Maja Čemažar</t>
  </si>
  <si>
    <t>Univerza v Ljubljani, Veterinarska fakulteta</t>
  </si>
  <si>
    <t>P4-0092</t>
  </si>
  <si>
    <t>Ivan Toplak</t>
  </si>
  <si>
    <t>20040</t>
  </si>
  <si>
    <t>Oprema za molekularno biologijo: ABI PRISM 7000SDS, Applied Biosystems za pomnoževanje in kvantitativno detekcijo nukleinskih kislin.</t>
  </si>
  <si>
    <t>ABI PRISM 7000 SDS</t>
  </si>
  <si>
    <t>Po predhodnem dogovoru je oprema dostopna raziskovalcem VF. Do sedaj ni bilo povpraševanja zunanjih uporabnikov.</t>
  </si>
  <si>
    <t>The equipment is aviable to all researchers at Veterinary Faculty after previous agreement with the guardian of the equipment (skrbnik opreme).</t>
  </si>
  <si>
    <t xml:space="preserve">Sistem za kvantitativno detekcijo nukleinskih kislin uporabljamo za razvoj in optimizacijo detekcijskih metod za določanje patogenov živali v najrazličnejših bioloških vzorcih. </t>
  </si>
  <si>
    <t>System for quantitative detection of NA</t>
  </si>
  <si>
    <t>individualni dogovor z zunanjim naročnikom glede cene/uro uporabe opreme</t>
  </si>
  <si>
    <t>https://www.vf.uni-lj.si/podrocje/raziskovalna-oprema</t>
  </si>
  <si>
    <t>Urška Kuhar, Urška Jamnikar Ciglenečki</t>
  </si>
  <si>
    <t>J4-8224</t>
  </si>
  <si>
    <t>Urška Kuhar, Urška Jamnikar Ciglenečki, Ivan Toplak</t>
  </si>
  <si>
    <t>Uroš Krapež</t>
  </si>
  <si>
    <t>23320</t>
  </si>
  <si>
    <t>Gel Doc 2000 System BioRad Laboratories: sistem za detekcijo nukleinskih kislin.</t>
  </si>
  <si>
    <t>Gel Doc 2000 System</t>
  </si>
  <si>
    <t>Sistem za dokazovanje velikosti produktov PCR</t>
  </si>
  <si>
    <t>The Gel Doc system enables quick and easy visualization, documentation, and analysis of nucleic acids</t>
  </si>
  <si>
    <t>Aparatura je amortizirana.  Izučeni uporabniki jo lahko uporabljajo brezplačno</t>
  </si>
  <si>
    <t xml:space="preserve">opis opreme bo na spletni strani izveden naknadno: https://www.vf.uni-lj.si/podrocje/raziskovalna-oprema </t>
  </si>
  <si>
    <t>Brigita Slavec, Tajša Sernel</t>
  </si>
  <si>
    <t>tržna dejavmost</t>
  </si>
  <si>
    <t>Vesna Cerkvenik Flajs</t>
  </si>
  <si>
    <t>24938</t>
  </si>
  <si>
    <t>Sistem za tekočinsko kormatografijo z Dioda Arry (DA) in Fluorescenčnim (FL) detektorjem ter ustrezno prgramsko opremo (ChromQuest V-4.0)</t>
  </si>
  <si>
    <t>High performance liquid chromatograph Varian Prostar with Dioda Array and Fluorescence detector and programm Galaxie</t>
  </si>
  <si>
    <t>Oprema je namenjena v raziskovalne namene s predhodnim dogovorom s skrbnikom opreme in po veljavnem ceniku UL VF.</t>
  </si>
  <si>
    <t xml:space="preserve">The equipment is aviable for resarch use after prior agreement with the guardian of the equipment (skrbnik opreme) and according to the current price list of UL VF. </t>
  </si>
  <si>
    <t>S tekočinsko kromatografijo visoke ločljivosti sklopljeno z DAD ali fluorescenčnim detektorjem je omogočena uporaba pri določanju ostankov zdravil v okolju, pesticidov, antioksidantov in drugih organskih spojin.</t>
  </si>
  <si>
    <t>Liquid chromatography of high resolution coupled with DAD or fluorescent detector enables detection of drug resuidues in the environment, pesticides, antioxidants and other organic compounds.</t>
  </si>
  <si>
    <t>5,00 eur (cena zajema le vzdrževanje aparature, ki pa zaradi starosti ni na voljo zunanjim uporabnikom)</t>
  </si>
  <si>
    <t>Janko Mrkun</t>
  </si>
  <si>
    <t>10253</t>
  </si>
  <si>
    <t>Invertni mikroskop Nikon Eclipse TE-2000-U s hidravličnim mikromanipulatorjem Narishige</t>
  </si>
  <si>
    <t>Fluorescent inverted microscope, Nikon Eclipse TE 2000-U with hydraulic micromanipulator (Narishige)</t>
  </si>
  <si>
    <t>Po dogovoru.</t>
  </si>
  <si>
    <t xml:space="preserve">After previous agreement </t>
  </si>
  <si>
    <t>Mikroskop se med drugim lahko uporablja za pregled in oceno spolnih celic,  zarodkov, celičnih kultur, histoloških preparatov itd.S pomočjo hidravličnega mikromanipulatorja pa je mogoča mikromanipulacija spolnih celic in zarodkov (aplikacija semenčic v citoplazmo jajčne celice, asistirani "hatching", IVF, biopsija zarodkov-blastomer, mikrokirurško deljenje zarodkov "embryo spliting" in podobno).</t>
  </si>
  <si>
    <t xml:space="preserve">The microscope can be used for the inspection and evaluation of gametes, embryos, cell cultures, histological specimens etc. With the hydraulic micromanipulator, micromanipulation of gametes and embryos is possible (application of sperm into the egg cell cytoplasm, assisted hatching, IVF, biopsy of embryos-blastomeresm microsurgical embryo spliting etc.).   </t>
  </si>
  <si>
    <t>24,00 eur (ob prevzemu opreme…ostalo po dogovoru)</t>
  </si>
  <si>
    <t>24,00</t>
  </si>
  <si>
    <t>P4-0053</t>
  </si>
  <si>
    <t>Mrkun in Majdič</t>
  </si>
  <si>
    <t>Olfaktomat-n2</t>
  </si>
  <si>
    <t>Odormat - aromatrix PTE LTD</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</si>
  <si>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</si>
  <si>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 xml:space="preserve">The equipment is always available after prior agreement and when not in use. It is available in the laboratory for olfactometry, VF. The price for institutions using the eqipment is composed of amortization and material costs that include the test gas, materials for sampling and hourly cost of testees.    </t>
  </si>
  <si>
    <t>Oprema je namnejena ekološkim raziskavam zraka. Z Odormatom se izvajajo meritve emisij smradu iz različnih virov. Z meritvami so določene koncentracije smradu, ki ga z izračunom definiramo kot emisije in s tem obremenjevanje zraka.</t>
  </si>
  <si>
    <t xml:space="preserve">The equipment is purposed for the ecological research of air. With Odormat, emissions of offensive odours from different sources are measured to obtain their concentrations and air loads. </t>
  </si>
  <si>
    <t>24,00 eur (v ceno ni vključen zagon aparature s kalibracijo, referenčnim plinom, servisom in zagonom kompresorja in sodelujočimi panelisti)</t>
  </si>
  <si>
    <t>P4-0092 in Ministrstvo za okolje in prostor RS - Strokovne podlage za vzpostavitev sistema za obvladovanje obremenjenosti zunanjega zraka z neprijetnim vonjem«</t>
  </si>
  <si>
    <t>Martin Dobeic</t>
  </si>
  <si>
    <t>Marija Nemec</t>
  </si>
  <si>
    <t>8544</t>
  </si>
  <si>
    <t>Avtomatski biokemijski analizator</t>
  </si>
  <si>
    <t>Automatic biochemical analyser RX Daytona</t>
  </si>
  <si>
    <t>Analize na omenjeni opremi lahko izvaja samo za to pooblaščene osebe. Cene so določene v ceniku UL VF.</t>
  </si>
  <si>
    <t>Only for authorized presons. Prices are defined in the price list of UL VF.</t>
  </si>
  <si>
    <t>Za biokemične analize biološkega materiala.</t>
  </si>
  <si>
    <t>For biochemical analyses of biological materials.</t>
  </si>
  <si>
    <t>109937, 109938, 109940</t>
  </si>
  <si>
    <t>Oprema je stara  14 let: delujoča in v uporabi. Za vse teste (30) je cena za izučenega uporabnika 66,00 eur.</t>
  </si>
  <si>
    <t>povpr.66,00 /uro/30 testov</t>
  </si>
  <si>
    <t>povpr.57,00 /uro/30 testov</t>
  </si>
  <si>
    <t xml:space="preserve">povpr. 132,00/uro/30 testov </t>
  </si>
  <si>
    <t xml:space="preserve">ni možna uporaba za neizučene uporabnike </t>
  </si>
  <si>
    <t>Martina Krofič Žel</t>
  </si>
  <si>
    <t xml:space="preserve">36681 </t>
  </si>
  <si>
    <t xml:space="preserve">Endoskop Gastropack (Karl Storz) </t>
  </si>
  <si>
    <t xml:space="preserve">Endoscope Gastropack </t>
  </si>
  <si>
    <t xml:space="preserve">Opremo lahko uporabljajo le za to usposobljene osebe zaposlene na VF. Cene so določene v ceniku UL VF. </t>
  </si>
  <si>
    <t>Endoskopske preiskave prebavil in dihal pri psih in mačkah.</t>
  </si>
  <si>
    <t>Endoscopic examinations of gastrointestinal and respiratory tract in dogs and cats.</t>
  </si>
  <si>
    <t>114379, 114135</t>
  </si>
  <si>
    <t xml:space="preserve">75 € na poseg, cena vključuje delo strokovnjaka in uporabo opreme. V ceno ni vključena anestezija, laboratorijske preiskave </t>
  </si>
  <si>
    <t>doc. dr. Vladimira Erjavec</t>
  </si>
  <si>
    <t>Milka Vrecl Fazarinc</t>
  </si>
  <si>
    <t>Multidetekcijski čitalec plošč  Tristar LB 942 (Berthold)</t>
  </si>
  <si>
    <t xml:space="preserve">TriStar² LB 942 </t>
  </si>
  <si>
    <t xml:space="preserve">Opremo lahko brezplačno uporabljajo za to usposobljene osebe na VF in zunanji uporabniki (kontakt: milka.vrecl@vf.uni-lj.si). </t>
  </si>
  <si>
    <t xml:space="preserve">After previous agreement the equipment is available free of charge for trained researchers at VF and external users (contact: milka.vrecl@vf.uni-lj.si).  </t>
  </si>
  <si>
    <t>Merjenje luminescence, BRET², fluorescence in  absorbance.</t>
  </si>
  <si>
    <t>Luminescence, BRET², fluorescence and  absorbance measurements.</t>
  </si>
  <si>
    <t>Oprema dostopna tudi zunanjim uporabnikom (brezplačno)</t>
  </si>
  <si>
    <t>Barbara Starešinič</t>
  </si>
  <si>
    <t>Darja Kušar</t>
  </si>
  <si>
    <t>24296</t>
  </si>
  <si>
    <t>Pomnoževalnik DNK v realnem času</t>
  </si>
  <si>
    <t>ABI 7500 Fast Real-Time PCR System</t>
  </si>
  <si>
    <t>Opremo lahko brezplačno uporabljajo za to usposobljene osebe zaposlene na VF.</t>
  </si>
  <si>
    <t xml:space="preserve">Only for authorized presons with no reimbursement. </t>
  </si>
  <si>
    <t>Pomnoževanje DNK v realnem času</t>
  </si>
  <si>
    <t>Real-time PCR</t>
  </si>
  <si>
    <t>Brezplačna uporaba</t>
  </si>
  <si>
    <t>Urška Zajc, Jana Avberšek, Maja Kavalič, Bojan Papić, Darja Kušar</t>
  </si>
  <si>
    <t>Urška Zajc, Maja Kavalič</t>
  </si>
  <si>
    <t>Aleksandra Domanjko Petrič</t>
  </si>
  <si>
    <t xml:space="preserve">18593 </t>
  </si>
  <si>
    <t>Ultrazvok-osnovna enota VIVID E9 PRO2D, osnovna enota LOGIQ S7 PRO, delovna postaja</t>
  </si>
  <si>
    <t xml:space="preserve">Ultrasound-basic unit VIVID E9 PRO2D, basic unit LOGIQ S7 PRO, working station </t>
  </si>
  <si>
    <t>Ultrazvočne preiskave  srca, trebušnih organov, oči in drugih periferno ležečih tkiv.</t>
  </si>
  <si>
    <t>Ultrasound examination of heart, abdomen, eyes and other peripheral tissues.</t>
  </si>
  <si>
    <t>48,00 eur/uro  (cena vključuje uporabo opreme in delo strokovnjaka)</t>
  </si>
  <si>
    <t>od 400 -3000E /leto, odvisno od leta</t>
  </si>
  <si>
    <t>67 E/uro/aparat</t>
  </si>
  <si>
    <t>97E /uro /aparat</t>
  </si>
  <si>
    <t>P40053</t>
  </si>
  <si>
    <t>Domanjko Petrič</t>
  </si>
  <si>
    <t>11133</t>
  </si>
  <si>
    <t xml:space="preserve">Aparatura za izvajanje sekvenciranja naslednje generacije </t>
  </si>
  <si>
    <t>Ion PGM System for the next-generation sequencing</t>
  </si>
  <si>
    <t xml:space="preserve">Po predhodnem dogovoru je oprema dostopna raziskovalcem, ki so usposobljeni za delo z njo. </t>
  </si>
  <si>
    <t>The equipment is aviable to treined researchers after previous agreement with guardian of the equipment (skrbnik opreme).</t>
  </si>
  <si>
    <t xml:space="preserve">Sistem sestavlja Ion Torrent PGM sekvenator, Ion OneTouch sistem in PGM Torrent strežnik (potrebna pa je tudi dodatna laboratorijska oprema in zunanji strežnik). Oprema omogoča sekvenciranje naslednje generacije (NGS). Pridobimo lahko zaporedja genomov, metagenomska ali druga zaporedja visoke kvalitete za različne tipe vzorcev. Bioinformatsko analizo podatkov izvaja usposobljeno osebje.  </t>
  </si>
  <si>
    <t xml:space="preserve">System, composed of Ion Torrent PGM sequencer, Ion OneTouch System and  PGM Torrent server (plus additional laboratory equipment and external server needed), enables high-throughput massive parallel sequencing (next- generation sequencing, NGS). High quality genome, metagenomic or other data can be obtained for various types of samples. Bioinformatic data analyses can be performed by the trained personnel.   </t>
  </si>
  <si>
    <t>115144  115145  115146  115147</t>
  </si>
  <si>
    <t>Urška Jamnikar Ciglenečki, Darja Kušar, Bojan Papič</t>
  </si>
  <si>
    <t>P4-0092,      P-16</t>
  </si>
  <si>
    <t>Igor Gruntar</t>
  </si>
  <si>
    <t>14880</t>
  </si>
  <si>
    <t>MALDI-TOF</t>
  </si>
  <si>
    <t xml:space="preserve"> Matrix-assisted laser desorption/ ionization (MALDI) - Time of Flight (TOF) Mass Spectrometry </t>
  </si>
  <si>
    <t>Opremo lahko  uporabljajo za to usposobljene osebe, zaposlene na VF. Za stranke je cena opredeljena v ceniku VF - pri uporabi za raziskovalno delo se zaračunajo stroški dela in porabljenega materiala.</t>
  </si>
  <si>
    <t>The equipment can only be used by trained personnel employed at VF. For customers, the price is defined in the VF pricelist; when used for research work, labor costs and material costs are charged.</t>
  </si>
  <si>
    <t xml:space="preserve">Sistem MALDI-TOF se uporablja za analizo celičnih proteinov na principu masne spektrometrije z namenom identifikacije mikrobov v diagnostičnem laboratoriju. </t>
  </si>
  <si>
    <t xml:space="preserve">MALDI-TOF system is employed for the analysis of cell proteins according to the principles of mass spectrometry aiming for the identification of microbes in a diagnostic laboratory. </t>
  </si>
  <si>
    <t>5,66 eur / vzorec (všteto delo in material…brez DDV)</t>
  </si>
  <si>
    <t>2,56 eur na vzorec</t>
  </si>
  <si>
    <t>3,10 eur na vzorec</t>
  </si>
  <si>
    <t>5,66 eur  na vzorec</t>
  </si>
  <si>
    <t>4, 17, 25, 35</t>
  </si>
  <si>
    <t>Urška Zajc/Matjaž Ocepek</t>
  </si>
  <si>
    <t>Covaris M220 Focused ultrasonikator</t>
  </si>
  <si>
    <t>Covaris M220 Focused-ultrasonicator</t>
  </si>
  <si>
    <t>The equipment is aviable to treined researchers after previous agreement with the guardian of the equipment (skrbnik opreme)</t>
  </si>
  <si>
    <t xml:space="preserve">Ultrasonikator Covaris se uporablja pri pripravi knjižnic za NGS analize (mehanska fragmentacija DNA) ter pri pripravi vzorcev mikobakterij za MALDI-TOF identifikacijo. </t>
  </si>
  <si>
    <t>Covaris ultrasonicator is employed for NGS library preparation (mechanical fragmentation of DNA) and for sample preparation prior to MALDI-TOF identification of mycobacteria.</t>
  </si>
  <si>
    <t>opis opreme bo na spletni strani izveden naknadno: https://www.vf.uni-lj.si/podrocje/raziskovalna-oprema</t>
  </si>
  <si>
    <t>Bojan Zorko</t>
  </si>
  <si>
    <t xml:space="preserve"> 05091</t>
  </si>
  <si>
    <t>Računalniški tomograf SOMATOM Scope</t>
  </si>
  <si>
    <t>Computed tomography</t>
  </si>
  <si>
    <t>CT slikanja opravljamo tudi za zunanje uporabnike. Naročila sprejemamo na telefon 01 4779 277, ali preko e-pošte: rentgen@vf.uni-lj.si</t>
  </si>
  <si>
    <t>Email: rentgen@vf.uni-lj.si</t>
  </si>
  <si>
    <t>CT aparat naredi slike preseka nekega področja telesa in s tem omogoča vpogled v notranjost  telesa brez kirurškega rezanja.</t>
  </si>
  <si>
    <t>A CT scan produce cross sectional (tomographic) images of specific areas of a scaned object, allowing the user to see inside the body without cutting.</t>
  </si>
  <si>
    <t>Okvirna cena CT slikanja z narkozo in interpretacijo je 350 do 420 eur (v ceno je vključen DDV), odvisno od števila preiskovanih področij in uporabe kontrastnega sredstva</t>
  </si>
  <si>
    <t>UL Veterinarska fakulteta</t>
  </si>
  <si>
    <t>Onkološki inštitut</t>
  </si>
  <si>
    <t>UL Fakulteta za elektrotehniko</t>
  </si>
  <si>
    <t>Klinična diagnostika pacientov</t>
  </si>
  <si>
    <t>Veterinarska fakulteta</t>
  </si>
  <si>
    <t>Tomaž Pezdir</t>
  </si>
  <si>
    <t>Masni detektor Agilent 7010B TQ MS s plinskim kromatografom</t>
  </si>
  <si>
    <t xml:space="preserve">Mass spectrometric detector with gas chromatograph </t>
  </si>
  <si>
    <t>Dogovor o uporabi je možen kadarkoli na e-naslov tomaz.pezdir@vf.uni-lj.si ali telefonsko od 7.00 do 15.00 ure med ponedeljkom in petkom.</t>
  </si>
  <si>
    <t>email:                 tomaz.pezdir@vf.uni-lj.si</t>
  </si>
  <si>
    <t xml:space="preserve">Masni spektrometer je univerzalni detektor, uporaben v kombinaciji s plinsko kromatografijo. Naše aplikacije so povezane z iskanjem in določanjem ostankov veterinarskih zdravil in prepovedanih snovi v živilih živalskega izvora. </t>
  </si>
  <si>
    <t xml:space="preserve">Mass spectrometer is an univerzal detector which can be used in combination with gas chromatography. In our applications we identify and determine drug residues and banned substances in food of animal origin. </t>
  </si>
  <si>
    <t>115816      115817     115818</t>
  </si>
  <si>
    <t>Cena ure na napravi znaša 74,49 EUR, pri čemer je všteta uporaba opreme in delo strokovnjaka.</t>
  </si>
  <si>
    <t>Tanja Švara</t>
  </si>
  <si>
    <t>CLEARVUE 100-240V APARAT ZA POKRIVANJE OBARV. TKIVNIH REZIN</t>
  </si>
  <si>
    <t>CLEARVUE 100-240V</t>
  </si>
  <si>
    <t>Po predhodnem dogovoru je oprema dostopna vsem raziskovalcem VF. Dogovor o uporabi je možen na e-naslov tanja.svara@vf.uni-lj.si ali telefonsko od 7.00 do 15.00 ure med ponedeljkom in petkom.</t>
  </si>
  <si>
    <t>The equipment is accessible to all VF researchers after prior agreement . The agreement is possible via e-mail tanja.svara@vf.uni-lj.si or telephone from 7.00 to 15.00 between Monday and Friday.</t>
  </si>
  <si>
    <t>Aparatura se uporablja za pokrivanje obarvanih histoloških rezin in citoloških razmazov.</t>
  </si>
  <si>
    <t>The equipment is used for covering stained histological tissue sections and cytological smears.</t>
  </si>
  <si>
    <t>Oprema je po predhodnem dogovoru na voljo vsem raziskovalcem na VF; v primeru večjega števila vzorcev pa mora uporabnik pokriti materialne stroške</t>
  </si>
  <si>
    <t>Ne moremo oceniti. Aparaturo smo dobili konec leta 2018</t>
  </si>
  <si>
    <t>Ne moremo uvrstiti v nobeno od kategorij</t>
  </si>
  <si>
    <t>Neizučeni uporabniki ne bodo uporabljali aparature.</t>
  </si>
  <si>
    <t>Urška Jamnikar Ciglenečki</t>
  </si>
  <si>
    <t>REAL TIME QUANT STUDIO</t>
  </si>
  <si>
    <t>Oprema je dostopna raziskovalcem, ki so usposobljeni za delo z njo po predhodnem dogovoru.</t>
  </si>
  <si>
    <t xml:space="preserve">The equipment is aviable to trained research personnel after previous agreement with the guardian of the equipment </t>
  </si>
  <si>
    <t>Aparatura se uporablja za genotipizacijo, analizo ekspresije miRNA in genov, zaznavanje prisotnosti ali odsotnosti nukleinskih kislin, identifikacijo in analizo krivulje taljenja DNA.</t>
  </si>
  <si>
    <t xml:space="preserve">The QuantStudio 3 system is used for genotyping, miRNA and gene expression analysis, presence/absence detection, strain identification, and melt curve analysis. </t>
  </si>
  <si>
    <t>Urška Jamnikar Ciglenečki, Urška Henigman, Manja Križman, Jan Plut, Petra Raspor Lainšček</t>
  </si>
  <si>
    <t>monitoring zoonoz</t>
  </si>
  <si>
    <t>Urška Jamnikar Ciglenečki, Urška Henigman, Manja Križman, Petra Raspor Lainšček</t>
  </si>
  <si>
    <t>Urška Kuhar, Darja Kušar, Tina Pirš</t>
  </si>
  <si>
    <t>SISTEM ZA MIKROFLUIDNE ANALIZE LABCHIP GX TOUCH, 24</t>
  </si>
  <si>
    <t xml:space="preserve"> LABCHIP GX TOUCH 24</t>
  </si>
  <si>
    <t>Po predhodnem dogovoru je oprema dostopna raziskovalcem, ki so usposobljeni za delo z njo.</t>
  </si>
  <si>
    <t xml:space="preserve">Instrument PerkinElmer LabChip GX Touch 24 omogoča avtomatizirano, hitro in občutljivo kvantitativno analizo nukleinskih kislin. Analiza je zelo hitra: vzorčevanje poteka neposredno iz mikrotitrske plošče, brez uporabe gelov, analiza posameznega vzorčka traja od 30 do 150 sekund, odvisno od aplikacije. Sistem z uporabo ustreznih reagentov in čipov podpira širok nabor različnih analiz, ki vključujejo analize DNA (celotna genomska DNA ali fragmenti različnih dolžin) in RNA, pri čemer ponuja tako kvantitativne rezultate (koncentracija in velikost fragmentov) kot tudi numerično oceno integritete RNA ali genomske DNA. Idealen je tudi za analizo knjižnic za sekveniranje naslednje generacije.
</t>
  </si>
  <si>
    <t xml:space="preserve">PerkinElmer LabChip GX Touch 24 instrument enables automated, fast and sensitive quantitative analysis. </t>
  </si>
  <si>
    <t>Jelka Zabavnik Piano</t>
  </si>
  <si>
    <t>08506</t>
  </si>
  <si>
    <t>APARAT ZA VERIŽNO REAKCIJO S POLIMERAZO - QUANT STUDIO</t>
  </si>
  <si>
    <t>Real-time PCR instrument</t>
  </si>
  <si>
    <t>The equipment is aviable to trained researchers after previous agreement.</t>
  </si>
  <si>
    <t>Real-time DNA amplification.</t>
  </si>
  <si>
    <t xml:space="preserve">Cena ure na napravi znaša toliko, kot je vredna režijska ura tehničnega sodelavca ali strokovnjaka, ki sodeluje pri izvajanju preiskav. Vrednoti se porabljeni čas za izvedbo. </t>
  </si>
  <si>
    <t>PS-0053</t>
  </si>
  <si>
    <t>Vrecl Fazarinc, Dobravec</t>
  </si>
  <si>
    <t>strokovno operativno delo - 90</t>
  </si>
  <si>
    <t xml:space="preserve">Cotman, Dobravec, </t>
  </si>
  <si>
    <t>Uvajanje novih operaterjev</t>
  </si>
  <si>
    <t>doc. dr. M. Brojan</t>
  </si>
  <si>
    <t xml:space="preserve">drugi javni viri       </t>
  </si>
  <si>
    <t>prof. dr. M. Nagode</t>
  </si>
  <si>
    <t>prof. dr. A. Kitanovski</t>
  </si>
  <si>
    <t>Plinski kromatograf 7890B GERSTEL</t>
  </si>
  <si>
    <t>Gas Chromatograph 7890B GERSTEL</t>
  </si>
  <si>
    <t>Projekt SPS "Martin"</t>
  </si>
  <si>
    <t xml:space="preserve">P2-0205 </t>
  </si>
  <si>
    <t>Vrstični elektronski mikroskop na poljsko emisijo Thermo Scientific ESEM  FEG Quattro S</t>
  </si>
  <si>
    <t>FEG Scanning electron microscope ThermoScientific ESEM FEG Quattro S</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</si>
  <si>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</si>
  <si>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</si>
  <si>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</si>
  <si>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P2―0393</t>
  </si>
  <si>
    <t>Nina Daneu</t>
  </si>
  <si>
    <t>www.ki.si/odseki/d13-odsek-za-katalizo-in-reakcijsko-inzenirstvo/oprema/</t>
  </si>
  <si>
    <t>Visoko ločljivostni vakumski spektrometer</t>
  </si>
  <si>
    <t>KI 16195</t>
  </si>
  <si>
    <t xml:space="preserve">Gregor Žitko </t>
  </si>
  <si>
    <t>J2-1720</t>
  </si>
  <si>
    <t>Helena Spreizer</t>
  </si>
  <si>
    <t>J2-8167</t>
  </si>
  <si>
    <t>KI 15206, KI 15206/1</t>
  </si>
  <si>
    <t>Računalniški sistem za Preglov računski center PREVERI</t>
  </si>
  <si>
    <t>J4-1711</t>
  </si>
  <si>
    <t>Helena Gradišar</t>
  </si>
  <si>
    <t>J4-1779</t>
  </si>
  <si>
    <t>MaCChines ERC AdG</t>
  </si>
  <si>
    <t>KI 15656, KI 15656/1</t>
  </si>
  <si>
    <t>DAVID - 800 MHz  spektrometer, hladna sonda</t>
  </si>
  <si>
    <t>2006/2014</t>
  </si>
  <si>
    <t>DAVID 800 MHz NMR spectrometer</t>
  </si>
  <si>
    <t>Paket 11,12</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</si>
  <si>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UL FKKT, UL FFa, farmacevtskih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</si>
  <si>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UL FCCT, UL FFa and pharmaceutic companies Krka and Lek.   </t>
  </si>
  <si>
    <t xml:space="preserve">800 MHz NMR spektrometer služi študijam molekul in sistemov, ki zahtevajo visoko ločljivost in občutljivost. </t>
  </si>
  <si>
    <t>800 MHz NMR spectrometer is used for studies of molecules and systems that require high resolution and sensitivity.</t>
  </si>
  <si>
    <t>KI 7781, KI7781/1, KI 7781/2, KI 7781/3</t>
  </si>
  <si>
    <t>MAGIC - 600 MHz spektrometer</t>
  </si>
  <si>
    <t>2009/2018</t>
  </si>
  <si>
    <t>MAGIC  600 MHz spectrometer</t>
  </si>
  <si>
    <t>600 MHz specktromeetr omogoča merjenje trdnih vzorcev.</t>
  </si>
  <si>
    <t>600 MHz spectrometer allows measurement of samples in the solid state.</t>
  </si>
  <si>
    <t>KI 8484, KI 8484/1, KI 5279, KI5279/1,  KI 5279/2, KI 5279/4</t>
  </si>
  <si>
    <t>KI 13780 , KI 13780/1</t>
  </si>
  <si>
    <t>Stare Jernej</t>
  </si>
  <si>
    <t>20393</t>
  </si>
  <si>
    <t xml:space="preserve">Visoko zmogljiva rač gruča </t>
  </si>
  <si>
    <t>High performance computer cluster (HPC)</t>
  </si>
  <si>
    <t>Oddaljen dostop preko SSH protokola in Client-Server integracijske sheme. Kontaktirati vodjo Ažmanovega računskega centra (marjana.novič@ki.si) ali skrbnika opreme (jernej.stare@ki.si). Dostop urejen v 15 dneh.</t>
  </si>
  <si>
    <t>SSH remote access and Client-Server Integration Scheme. Send request to head of Ažman Computing Center (marjana.novic@ki.si) or responsible researcher (jernej.stare@ki.si). Access can be arranged in 15 days.</t>
  </si>
  <si>
    <t>Izvajanje računalniških simulacij in numeričnih algoritmov v paralelnem okolju. Oprema je v prvi vrsti namenjena raziskavam s področja kemije in sorodnih ved, možna pa je tudi uporaba na drugih področjih znanosti ali v komercialne namene.</t>
  </si>
  <si>
    <t>Computer simulations and numerical techniques in a highly parallelized environment. The preferred use of equipment is research in the field of chemistry and related disciplines, but can be extended to other fields of science or commercial applications.</t>
  </si>
  <si>
    <t>sodelavci programa D01/L01 (vodja J. Mavri)</t>
  </si>
  <si>
    <t>sodelavci programa D01/L03 (vodja M. Novič)</t>
  </si>
  <si>
    <t>sodelavci programa D01/L14 (vodja F. Merzel)</t>
  </si>
  <si>
    <t>sodelavci programa D13 (vodja B. Likozar)</t>
  </si>
  <si>
    <t>P1-0002</t>
  </si>
  <si>
    <t>sodelavci programa D01/L17 (vodja M. Praprotnik)</t>
  </si>
  <si>
    <t>sodelavci programa D12 (vodja R. Jerala)</t>
  </si>
  <si>
    <t>https://www.ki.si/odseki/d11-odsek-za-molekularno-biologijo-in-nanobiotehnologijo/podrocja-dejavnosti/</t>
  </si>
  <si>
    <t>Plinski adsorpcijski analizator  Quantachrome IQ3</t>
  </si>
  <si>
    <t>Analyzer for gas adsorption Quantachrome</t>
  </si>
  <si>
    <t xml:space="preserve">Plinski adsorpcijski analizator je nepogrešljivo orodje za karakterizacijo in razvoj novih poroznih materialov. Analizator Quantachrome IQ3 je popolnoma avtomatizirana aparatura primerna za natančno določevanje teksturnih lastnosti materialov, kot sta velikost in oblika por v območju od ultramikropor (od 0.4 nm) do mezopor (do 330 nm), specifična površina in porazdelitev por. Naštete lastnosti so zelo pomembne, ker določajo in pogojujeo vrednost ter uporabnost različnih materialov, npr. keramike, pigmentov, premazov, heterogenih katalizatorjev, cementov, polimerov, adsorbentov in drugih trdnih materialov. Sistem omogoča hkratno analizo treh vzorcev z uporabo različnih adsorbatov (argon, dušik, ogljikov dioksid, kripon, kisik) z manometrično metodo v tlačnem območju od visokega vakuuma (od 1x10-7 torr) do sobnih pogojev (750 torr, oz. 1 bar) in temperaturnem območju od 77K do sobne temperature. Sistem je opremljen z integrirano enoto za hkratno degaziranje 4 vzorcev do 450 °C z namenom predhodne priprave. </t>
  </si>
  <si>
    <t xml:space="preserve">Gas sorption analyzer is basic tool for characterization and development of new porous materials. Analyzer Quantachrome IQ3 is fully automated system suitable for accurate determination of texturalproperties of materials, such as size and shape of the pores within the ultramicropore and wide mesopore region (0.4 - 330 nm), specific surface area and pore size distribution. These properties are very important, since they govern the application value of investigated materials, e.g. ceramics, dyes, coatings, heterogenous catalysts, cements, polymers, adsorbents, etc. System enables simultaneous analysis of three samples using different adsobates (argon, nitrogen, carbon dioxide, kripton, oxygen) with manometric method at pressure range from ultra-high vacuum (from 1.10-7 torr) up to ambient pressure (750 torr or 1 bar) and temperature rtange from 77K to room temperature. System is equipped with integrated unit for simultaneous degassing of four samples up to 450 °C for the purposes of pre-measuement sample preparation.   </t>
  </si>
  <si>
    <t>J2-9214</t>
  </si>
  <si>
    <t>J3-9255</t>
  </si>
  <si>
    <t>MF</t>
  </si>
  <si>
    <t xml:space="preserve">3.st.      </t>
  </si>
  <si>
    <t>drugo</t>
  </si>
  <si>
    <t>zunanji naročnik</t>
  </si>
  <si>
    <t>Projekt ČMRLJ</t>
  </si>
  <si>
    <t>diploma</t>
  </si>
  <si>
    <t>2010, 2016</t>
  </si>
  <si>
    <t>dr. A. Jeromen</t>
  </si>
  <si>
    <t>Mitja Križman, Alen Albreht, Vesna Glavnik,  Urška Jug, Mateja Puklavec</t>
  </si>
  <si>
    <t>Dražić Goran</t>
  </si>
  <si>
    <t>Elena Tchernishova, Francisco Ruiz Zepeda, Gorazd Koderman Podboršek, Goran Dražić</t>
  </si>
  <si>
    <t>P2-0105, P1-0099</t>
  </si>
  <si>
    <t>Andreja Benčan Golob, Mojca Otoničar, Maja Remškar</t>
  </si>
  <si>
    <t>Gorazd Koderman Podboršek</t>
  </si>
  <si>
    <t>Andreja Benčan Golob</t>
  </si>
  <si>
    <t>Gorica Ivaniš</t>
  </si>
  <si>
    <t>Glavnik Vesna</t>
  </si>
  <si>
    <t>“Flash”/preparativni kromatografski sistem</t>
  </si>
  <si>
    <t>“Flash”/preparativne chromatographic system</t>
  </si>
  <si>
    <t>Paket 18</t>
  </si>
  <si>
    <t>Preparativna kromatografija organskih analitov.</t>
  </si>
  <si>
    <t>Preparative chromatography of organic analytes.</t>
  </si>
  <si>
    <t>KI 16823</t>
  </si>
  <si>
    <t>še ni podatka</t>
  </si>
  <si>
    <t>Jerman Ivan</t>
  </si>
  <si>
    <t>High resolution vacuum spectrometer</t>
  </si>
  <si>
    <t xml:space="preserve">Usposobljeni uporabniki sistema dostopajo do le-tega po predhodnem medsebojnem dogovoru in z dovoljenjem skrbnika sistema.
</t>
  </si>
  <si>
    <t>Analitikaanorganskih in  organskih analitov.</t>
  </si>
  <si>
    <t xml:space="preserve">Analytics of inorganic and organic analytes.  </t>
  </si>
  <si>
    <t>https://www.ki.si/odseki/d10-odsek-za-kemijo-materialov/razvoj-premazov/oprema/</t>
  </si>
  <si>
    <t>2018/114</t>
  </si>
  <si>
    <t>https://www.ki.si/odseki/d10-odsek-za-kemijo-materialov/</t>
  </si>
  <si>
    <t>dr. Blaž Likozar</t>
  </si>
  <si>
    <t>L19 ERC</t>
  </si>
  <si>
    <t>Jernej Ule</t>
  </si>
  <si>
    <t>Krio presevni elektronski mikroskop Glacios</t>
  </si>
  <si>
    <t>Cryogenic transmission electron microscope Glacios</t>
  </si>
  <si>
    <t>paket 17</t>
  </si>
  <si>
    <t xml:space="preserve">Oprema je na voljo notranjim in zunanjim uporabnikom. Uporabniki naj najprej kontaktirajo skrbnika naprave skupaj z osnovnimi podatki o vzorcu. Če je projekt izvedljiv potem lahko uporabnik_ca dobi vnaprej določen termin na mikroskopu za zajem podatkov. Samostojna uporaba opreme je mogoča le za zelo izkušene uporabnike_ce. V primeru neizkušenih uporabnikov_c bo eksperiment lahko izveden s sodelovanjem dokazano izkušenih uporabnikov_c in/ali skrbnika naprave. </t>
  </si>
  <si>
    <t>Equipment is accessible to internal and external users. Potential users should first contact the facility manager  (Matic Kisovec) and discuss the feasibility of the project. If the project is feasible the user may get a predetermined time slot to record data. Only advanced users, who have extensive experience with such equipment can do the experiment themselves. In the case of non-experienced users, the experiments will be done either in collaboration with certified experienced users and/or facility manager.</t>
  </si>
  <si>
    <t>Krioelektronski mikroskop Glacios nam omogoča izvajanje treh glavnih krio tehnik: analiza posameznega delca, kriotomografija in sipanje elektronov na mikro kristalih. S pomočjo teh pristopov lahko opazujemo biološke molekule v skoraj naravnem okolju. Opazovanje ne-bioloških vzorcev je mogoče. Priprava vzorcev za krio mikroskopijo je mogoče na Odseku kjer je oprema nameščena. Cene so okvirne in so lahko različne za različne projekte.</t>
  </si>
  <si>
    <t>CryoEM microscope Glacios enables: single-particle analysis, cryo-tomography and electron diffraction on microcrystals. In this way we can observe biological samples in near native environment. Observation of non-biological samples is also possible. Sample preparation is also possible at the Department where the equipment is located. The prices are approximate and may vary from project to project.</t>
  </si>
  <si>
    <t>KI 16312</t>
  </si>
  <si>
    <t>https://www.ki.si/odseki/d11-odsek-za-molekularno-biologijo-in-nanobiotehnologijo/oprema/krioelektronski-mikroskop-glacios</t>
  </si>
  <si>
    <t>2018/169</t>
  </si>
  <si>
    <t>Servisi, redno vzdrževanje, redni cikli čiščenja, izobraževanje</t>
  </si>
  <si>
    <t>Matic Kisovec</t>
  </si>
  <si>
    <t>Šala Martin</t>
  </si>
  <si>
    <t>8611</t>
  </si>
  <si>
    <t>D01 – L03 Novic</t>
  </si>
  <si>
    <t>D01 - L01 Mavri</t>
  </si>
  <si>
    <t>D01 - L14  Merzel</t>
  </si>
  <si>
    <t>D11 - Anderluh</t>
  </si>
  <si>
    <t>Suzana Mal, Manca Ocvirk, Nika Vrtovec</t>
  </si>
  <si>
    <t>D01 – L01 Mavri</t>
  </si>
  <si>
    <t>D01 - L14 Merzel</t>
  </si>
  <si>
    <t>D01 - L01  Mavri</t>
  </si>
  <si>
    <t>D13 - Likozar</t>
  </si>
  <si>
    <t>https://www.ki.si/odseki/d10-odsek-za-kemijo-materialov/moderni-baterijski-sistemi/</t>
  </si>
  <si>
    <t>Naumoska Katerina</t>
  </si>
  <si>
    <t>D 12, Andreja Majerle</t>
  </si>
  <si>
    <t>D12, Neža Omersa</t>
  </si>
  <si>
    <t>J7-1819</t>
  </si>
  <si>
    <t>D11, NLP</t>
  </si>
  <si>
    <t>Gregor Žerjav</t>
  </si>
  <si>
    <t>HPLC instrument</t>
  </si>
  <si>
    <t>HPLC kromatograf z UV DAD detektorjem omogoča analizo različnih analitov v kapljevinastih vzorcih. Kromatograf je opremljen z avtomatskim vzorčevalnikom, ki omogoča analizo do 288 vzorcev. Analiza lahko poteka pri tlakih do 700 bar izokratično - pri konstantni sestavi eluenta ali gradientno - s spreminjajočo sestavo eluenta.</t>
  </si>
  <si>
    <t>HPLC chromatograph equipped with the UV DAD detector enables the analysis of various analytes in liquid samples. The chromatograph is further equipped with an automatic sampler which is capable to analyse up to 288 samples. Two types of analysis are available at pressures up to 700 bar: isocratic analyses with the constant eluent composition, and gradient analyses with the varying eluent composition.</t>
  </si>
  <si>
    <t>KI 116611</t>
  </si>
  <si>
    <t>Anja Sedminek</t>
  </si>
  <si>
    <t>Polona Bedina</t>
  </si>
  <si>
    <t>ASKA - Spektrometer Avance Neo 600 MHz NMR</t>
  </si>
  <si>
    <t>ASKA - 600 MHz NMR spektrometer</t>
  </si>
  <si>
    <t>600 MHz NMR spektrometer služi študijam vzorcev v raztopini.</t>
  </si>
  <si>
    <t>600 MHz NMR spectrometer is used for studies of samples in solution state.</t>
  </si>
  <si>
    <t>KI 16309</t>
  </si>
  <si>
    <t>Delo poteka v skladu s programom dela NMR centra. NMR center sodeluje pri izvajanju več kot 80 domačih in tujih programov in projektov.</t>
  </si>
  <si>
    <t>KI 16606</t>
  </si>
  <si>
    <t>2019/144</t>
  </si>
  <si>
    <t>paket 18</t>
  </si>
  <si>
    <t>KI 16292, KI16292/1</t>
  </si>
  <si>
    <t>2018/72</t>
  </si>
  <si>
    <t>Odsek za analizno kemijo in FKKT (UL)</t>
  </si>
  <si>
    <t xml:space="preserve">Šala Martin </t>
  </si>
  <si>
    <t>3D interferenčni optični profilometer</t>
  </si>
  <si>
    <t xml:space="preserve">3D interference optical profilometer </t>
  </si>
  <si>
    <t>3D interferenčni optični profilometer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</si>
  <si>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3D interference optical profilometer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</si>
  <si>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Brezkontaktno merjenje topologije vzorcev.</t>
  </si>
  <si>
    <t>Contactless topological measurements.</t>
  </si>
  <si>
    <t>KI 16610</t>
  </si>
  <si>
    <t>Odsek za analizno kemijo in Odsek za kemijo materialov</t>
  </si>
  <si>
    <t>Marija Srnko</t>
  </si>
  <si>
    <t>Gašper Šolinc</t>
  </si>
  <si>
    <t>KI 16140</t>
  </si>
  <si>
    <t>2018/201</t>
  </si>
  <si>
    <t>Rentgenski praškovni difraktometer s tremi valovnimi dolžinami</t>
  </si>
  <si>
    <t>X-Ray Powder diffractometer with three wavelenghts</t>
  </si>
  <si>
    <t>Meritve praškovnih difraktogramoz različnimi valovnimi dolžinami (Cu, Mo, Ag), PDF, in-situ analiza)</t>
  </si>
  <si>
    <t>Measurements of powder X-ray diffractograms with Cu, Mo, Ag wave., PDF, in-situ analysis)</t>
  </si>
  <si>
    <t>KI 16469</t>
  </si>
  <si>
    <t>https://www.ki.si/odseki/d09-odsek-za-anorgansko-kemijo-in-tehnologijo/oprema-in-ekspertiza-za-industrijo/</t>
  </si>
  <si>
    <t>2018/192</t>
  </si>
  <si>
    <t xml:space="preserve">P2-0145  </t>
  </si>
  <si>
    <t>J4-8225 - se je iztekel</t>
  </si>
  <si>
    <t>Artur Pahor</t>
  </si>
  <si>
    <t>Simona Kralj Fišer</t>
  </si>
  <si>
    <t>P6-0101</t>
  </si>
  <si>
    <t>Mateja Ferk</t>
  </si>
  <si>
    <t>Laboratorijska oprema za analizo sedimenta</t>
  </si>
  <si>
    <t>Laboratory equipment for sediment analyses</t>
  </si>
  <si>
    <t>Po predhodnem dogovoru s skrbnikom opreme</t>
  </si>
  <si>
    <t>By previous agreement of the equipment manager</t>
  </si>
  <si>
    <t>Analiza sestave sedimentov in meritve velikostnih frakcij sedimenta.</t>
  </si>
  <si>
    <t>Analyses of sediment composition, and grain size analyses.</t>
  </si>
  <si>
    <t>http://is.zrc-sazu.si/oprema</t>
  </si>
  <si>
    <t>Blaž Komac</t>
  </si>
  <si>
    <t>N6-0070</t>
  </si>
  <si>
    <t>Rok Ciglič</t>
  </si>
  <si>
    <t>Merjenje Triglavskega ledenika</t>
  </si>
  <si>
    <t>Matej Gabrovec</t>
  </si>
  <si>
    <t>Zajem in uporaba podatkov opazovanj jamskih stalagmitov in njihova uporabnost pri interpretaciji okolja in podnebja</t>
  </si>
  <si>
    <t>Matej Lipar</t>
  </si>
  <si>
    <t>Z2-1868</t>
  </si>
  <si>
    <t>Marko Polajnar</t>
  </si>
  <si>
    <t>Rok Petkovšek</t>
  </si>
  <si>
    <t>L2-1829</t>
  </si>
  <si>
    <t>J2-9443</t>
  </si>
  <si>
    <t>Z2-1865</t>
  </si>
  <si>
    <t>Alexandra Aulova</t>
  </si>
  <si>
    <t>L2-1837</t>
  </si>
  <si>
    <t>Z2-1862</t>
  </si>
  <si>
    <t>Tine Seljak</t>
  </si>
  <si>
    <t>Edvard Govekar Franci Pušavec  Niko Herakovič   Rok Petkovšek</t>
  </si>
  <si>
    <t>0782-033</t>
  </si>
  <si>
    <t>prof. dr. M. Dular</t>
  </si>
  <si>
    <t>Stereo vizualizacijski sistem za analizo visokofrekvenčnih pojavov s področja dinamike tekočin</t>
  </si>
  <si>
    <t>Stereo visualization system for analysis of high frequency phenomena in fluid dynamics</t>
  </si>
  <si>
    <t>Peket 17</t>
  </si>
  <si>
    <t>Sistem se nahaja v stari stavbi v sobi S/I-60b.Telefonska številka sobe je 723. Sistem je potrebno rezervirati najmanj en teden prej pri ales.malnersic@fs.uni-lj.si.</t>
  </si>
  <si>
    <t>System is located in old building in room S/I-60b. Telepohone number of the room is 723. System can be reserved at least one week prior with ales.malnersic@fs.uni-lj.si.</t>
  </si>
  <si>
    <t>Sistem sestavljati dve hitri kameri Photron Mini UX100. Ena je monokromatska, druga pa barvna. Programska oprema je brezplačna in je dosegljiva na strani proizvajalca.</t>
  </si>
  <si>
    <t>The system consists of two high-speed Photron Mini UX100 cameras. One is monochromatic and the other is color. The software is free of charge and is available on the manufacturer's site.</t>
  </si>
  <si>
    <t>https://www.fs.uni-lj.si/raziskovalna_dejavnost/raziskovalna_dejavnost/oprema/2020030610173522/</t>
  </si>
  <si>
    <t>Marko Hočevar, Matevž Dular</t>
  </si>
  <si>
    <t>J7-1814</t>
  </si>
  <si>
    <t>Martin Petkovšek</t>
  </si>
  <si>
    <t>Marko Hočevar</t>
  </si>
  <si>
    <t>CABUM</t>
  </si>
  <si>
    <t>Matevž Dular</t>
  </si>
  <si>
    <t>izr. prof. dr. M.Jezeršek</t>
  </si>
  <si>
    <t>Vlakenski laser visokih moči z nadzorom in upravljanjem procesnih parametrov v realnem času</t>
  </si>
  <si>
    <t>High-power fiber laser with real-time control of process parameters</t>
  </si>
  <si>
    <t>Oprema je dostopna v laboratoriju LASTEH po predhodnem dogovoru s skrbnikom opreme. Kontakt: matija.jezersek@fs.uni-lj.si</t>
  </si>
  <si>
    <t>Equipment is available in the laboratory LASTEH by prior arrangement with the administrator of the equipment. Contact: matija.jezersek@fs.uni-lj.si</t>
  </si>
  <si>
    <t>Laser je namenjen raziskavam laserskih obdelovalnih procesov, kjer se zahteva visoka kontinuirna moč do 3 kW in sprotna kontrola parametrov.</t>
  </si>
  <si>
    <t>The laser is intended for research of laser machining processes, where high continuous power up to 3 kW and real-time control are required.</t>
  </si>
  <si>
    <t>https://www.fs.uni-lj.si/raziskovalna_dejavnost/raziskovalna_dejavnost/oprema/2020030410325423/</t>
  </si>
  <si>
    <t>0782-031</t>
  </si>
  <si>
    <t>izr. prof. dr. J. Kutin</t>
  </si>
  <si>
    <t>Laserski Dopplerjev merilni sistem za merjenje hitrosti zraka</t>
  </si>
  <si>
    <t>Laser DSoppler Anemometer</t>
  </si>
  <si>
    <t>Oprema je na voljo po dogovoru z vodjo laboratorija. Opremo je možno najeti skupaj z operaterjem. Kontakt: joze.kutin@fs.uni-lj.si.</t>
  </si>
  <si>
    <t>Equipment is available by arrangement with the head of the laboratory. The equipment can be rented only with the operator. Contact: joze.kutin@fs.uni-lj.si.</t>
  </si>
  <si>
    <t xml:space="preserve">Merilni sistem je sestavljen iz dvo-komponentnega LDA merilnika, pozicionirnega sistema in pripadajoče programske opreme. Merilni sistem omogoča merjenje hitrosti zraka v vetrovniku z zaprto merilno sekcijo. Laserski merilnik je moči 150 mW. </t>
  </si>
  <si>
    <t>The measuring equipment consists of two-component LDA, traverse system and software. It enables measurements of air velocity in  the  wind tunnel with closed measuring section. LDA probe power is 150 mW.</t>
  </si>
  <si>
    <t>https://www.fs.uni-lj.si/raziskovalna_dejavnost/raziskovalna_dejavnost/oprema/2020030410174906/</t>
  </si>
  <si>
    <t>Jože Kutin</t>
  </si>
  <si>
    <t>Akreditirana meroslovna analiza</t>
  </si>
  <si>
    <t>Naprava za merjenje koncentracije števila delcev v izpušnih plinih vozil v realnem prometnem toku</t>
  </si>
  <si>
    <t>Real-time measurement system for engine exhaust solid particle number concentration</t>
  </si>
  <si>
    <t>Dostop do opreme imajo sodelavci Laboratorija za motorje z notranjim zgorevanjem in elektromobilnost (LICeM) ter ostale strokovno usposobljene osebe ob predhodnem dogovoru z vodjo LICeM. Naprava je shranjena v zakljenjenem in ustrezno varovanjem prostoru.</t>
  </si>
  <si>
    <t>Members of the Laboratory for Internal Combustion Engines and Electromobility (LICeM) and other professionally qualified persons have access to the equipment upon prior agreement with the LICeM leader. The device is stored in a locked and properly secured area.</t>
  </si>
  <si>
    <t>Naprava za merjenje koncentracije števila delcev je naprava za neprekinjeno merjenje števila delcev v vzorcu aerosola, zajetega iz izpušne cevi. Ta naprava je optimizirana za opravljanje izpustov na motorjih z notranjim zgorevanjem v realnem prometnem toku.</t>
  </si>
  <si>
    <t>The particle counter is a continuous particle measurement device which measures the total number of particles present in an aerosol sample, taken from an engine exhaust system. This device is optimized for measurements of internal combustion engines in realworld conditions.</t>
  </si>
  <si>
    <t>https://www.fs.uni-lj.si/raziskovalna_dejavnost/raziskovalna_dejavnost/oprema/2020030612171014/</t>
  </si>
  <si>
    <t>4, 32, 46</t>
  </si>
  <si>
    <t>Usposabljanje MR Žiga Rose</t>
  </si>
  <si>
    <t>Visoko prilagodljiv laserski obdelovalni sistem</t>
  </si>
  <si>
    <t>Highly adaptable laser processing system</t>
  </si>
  <si>
    <t>Oprema omogoča preizkušanje novih in obstoječih laserskih virov za aplikacije procesiranja materialov.</t>
  </si>
  <si>
    <t xml:space="preserve">The equipment serves as a test stand for new and existing laser sources for the application of material processing. </t>
  </si>
  <si>
    <t>https://www.fs.uni-lj.si/raziskovalna_dejavnost/raziskovalna_dejavnost/oprema/2020030612092669/</t>
  </si>
  <si>
    <t xml:space="preserve">doc. dr. L. Slemenik Perše  </t>
  </si>
  <si>
    <t>Reometrski sistem</t>
  </si>
  <si>
    <t>Modular compact rheometer</t>
  </si>
  <si>
    <t>Dostop do opreme je možen preko skrbnika. Kontakt: lidija.slemenik.perse@fs.uni-lj.si</t>
  </si>
  <si>
    <t>Access to the equipment is possible through the administrator. Contact: lidija.slemenik.perse@fs.uni-lj.si</t>
  </si>
  <si>
    <t xml:space="preserve">Karakterizacija  tekočih, poltrdnih in trdnih materialov; določitev obnašanja materialov pod vplivom zunanje obremenitve </t>
  </si>
  <si>
    <t>Characterization of liquid, semi-solid and solid materials; determination of materials behaviour under external load</t>
  </si>
  <si>
    <t>https://www.fs.uni-lj.si/raziskovalna_dejavnost/raziskovalna_dejavnost/oprema/2020031810221977/</t>
  </si>
  <si>
    <t>doc. dr. F.  Majdič</t>
  </si>
  <si>
    <t>Diagnostična oprema za hidravlično olje</t>
  </si>
  <si>
    <t>Diagnostic equipment for hydraulic oil</t>
  </si>
  <si>
    <t>Oprema je dostopna v laboratoriju in je na razpolago večim souporabnikom pod nadzorom usposobljenega člana raziskovalne skupine. Kontakt: franc.majdic@fs.uni-lj.si</t>
  </si>
  <si>
    <t>The equipment is available in the laboratory and is available to several users under the supervision of a qualified member of the research group. Contact: franc.majdic@fs.uni-lj.si</t>
  </si>
  <si>
    <t>Oprema je namenjena diagnostiki hidravličnega olja (čistoča).</t>
  </si>
  <si>
    <t>Equipment is used for diagnostics of hydraulic oil (cleanliness).</t>
  </si>
  <si>
    <t>https://www.fs.uni-lj.si/raziskovalna_dejavnost/raziskovalna_dejavnost/oprema/2020030612140479/</t>
  </si>
  <si>
    <t>Pedagoški proces, ind.</t>
  </si>
  <si>
    <t>izr. prof. dr. F. Pušavec</t>
  </si>
  <si>
    <t>Visoko-tog, visoko-precizen in visoko-hitrostni vertikalni obdelovalni center s 5 simultanimi obdelovalnimi osmi</t>
  </si>
  <si>
    <t>High-rigidity, high-precision and high-speed productive CNC center with 5 machining axis</t>
  </si>
  <si>
    <t>Dostop se skoordinira z vodjem laboratorija za odrezavnaje: franci.pusavec@fs.uni-lj.si</t>
  </si>
  <si>
    <t xml:space="preserve">For availability should be arranged with the head of the Laboratory for machining: franci.pusavec@fs.uni-lj.si </t>
  </si>
  <si>
    <t>Obdelovlani center je namenjen za raziskave na področju procesa frezanja</t>
  </si>
  <si>
    <t>Machining center is planned to be used for research purposes related to milling processes</t>
  </si>
  <si>
    <t>https://www.fs.uni-lj.si/raziskovalna_dejavnost/raziskovalna_dejavnost/oprema/2020030611542440/</t>
  </si>
  <si>
    <t>0782-018</t>
  </si>
  <si>
    <t>P2-0109</t>
  </si>
  <si>
    <t>izr. prof. dr. R.  Kunc</t>
  </si>
  <si>
    <t>Preizkuševališče Virtual</t>
  </si>
  <si>
    <t>Sled test device VIRTUAL</t>
  </si>
  <si>
    <t>Potencialni uporabniki naj za informacije v zvezi z razpoložljivostjo, tahtevami in podporo pri uporabi preizkuševališča kontaktirajo odgovorno osebo na oddelku.</t>
  </si>
  <si>
    <t xml:space="preserve">Potential users should contact the person in charge of the department to be provided with further information regarding availability, requirements and support in using the sled test device. </t>
  </si>
  <si>
    <t xml:space="preserve">Preizkuševališče VIRTUAL je zasnovano za generiranje nadzorovanih pospeškov vozil udeleženih v urbanem prometu. Linearno pomična platforma ima največji pospešek 0.7 g in hod 5 m. Preizkuševališče dopušča uporabo dodatne merilne opreme za meritve dinamičnega odziva človeškega telesa v pogojih, kakršnim so izpostavljeni potniki v vozilih. </t>
  </si>
  <si>
    <t xml:space="preserve">Sled test device VIRTUAL is designed for generating controlled accelerations of vehicles in urban traffic. Linear moving platform has 0.7 g max. acceleration and 5 m max. stroke. The device enables installing additional equipment for measuring human body dynamic response under conditions of vehicle occupant loading.  </t>
  </si>
  <si>
    <t>https://www.fs.uni-lj.si/raziskovalna_dejavnost/raziskovalna_dejavnost/oprema/2020031810283922/</t>
  </si>
  <si>
    <t>Robert Kunc</t>
  </si>
  <si>
    <t>VIRTUAL</t>
  </si>
  <si>
    <t>Simon Krašna</t>
  </si>
  <si>
    <t>0782-020</t>
  </si>
  <si>
    <t>doc. dr. R. Vrabič</t>
  </si>
  <si>
    <t>Kibernetsko-fizični obdelovalni sistem</t>
  </si>
  <si>
    <t>Cyber-physical milling system</t>
  </si>
  <si>
    <t>Za dostop je kontaktna oseba dr. Rok Vrabič, telefonsko 01 4771 753 ali po e-pošti (rok.vrabic@fs.uni-lj.si). Čas dostopa po dogovoru.</t>
  </si>
  <si>
    <t>Contact person is dr. Rok Vrabič, either by phone (00 386 1 4771 753) or by email (rok.vrabic@fs.uni-lj.si). Access details arranged on individual request basis.</t>
  </si>
  <si>
    <t>Oprema je CNC obdelovalni center Cincinnati Milacron, na katerem je bila narejena nadgradnja (retrofit) z najsodobnejšimi pogoni in krmilniki. Oprema omogoča raziskave industrijskega interneta stvari, kibernetsko-fizičnih sistemov, digitalnih dvojčkov in vzdrževanja po stanju.</t>
  </si>
  <si>
    <t>The equipment is a CNC milling centre Cincinnati Milacron, retrofitted with state-of-the-art drives and controllers. The equipment can be used for research of Industrial Internet of Things, Cyber-Physical Systems, Digital Twins, and predictive maintenance.</t>
  </si>
  <si>
    <t>K-6936</t>
  </si>
  <si>
    <t>https://www.fs.uni-lj.si/raziskovalna_dejavnost/raziskovalna_dejavnost/oprema/2020030409492681/</t>
  </si>
  <si>
    <t>Rok Vrabič</t>
  </si>
  <si>
    <t>E+ REACH</t>
  </si>
  <si>
    <t>Polirni stroj Ecoflow 80 AFC</t>
  </si>
  <si>
    <t>Polishing machine tool - AFM Ecoflow 80 AFC</t>
  </si>
  <si>
    <t>Polirni stroj je namenjen za raziskave na širšem področju izboljševanju integritete površin</t>
  </si>
  <si>
    <t xml:space="preserve">Polishing machine is planned to be used for research purposes related general surface integrity improvements </t>
  </si>
  <si>
    <t>https://www.fs.uni-lj.si/raziskovalna_dejavnost/raziskovalna_dejavnost/oprema/2020031810261225/</t>
  </si>
  <si>
    <t>Čisti prostor</t>
  </si>
  <si>
    <t>Clean room</t>
  </si>
  <si>
    <t>Čisti prostor je na razpolago vsem  zainteresiranim raziskovalnim partnerjem, ki se ukvarjajo z omenjenim področjem in so sodelovanje pripravljeni sofinancirati.  Uporaba opreme je omejena na prostore FERI.</t>
  </si>
  <si>
    <t>Clean room is at disposal for potencial research project partners which are ready to cooperate. The use of eqiuipement is limited to the area of FERI in Maribor.</t>
  </si>
  <si>
    <t>Oprema omogoča nove in napredne raziskovalne zmogljivosti, ki trenutno niso na voljo. Prostor  omogoča delo  z občutljivo opremo, ki je občutljiva na prah oziram pristnost delcev. V prostoru poteka raziskovalno delo s področja teraherčne tehnologije, fotonike, mikro-obdelave ter mikro-fluidike.</t>
  </si>
  <si>
    <t>The equipment provides new and advanced research facilities that are not currently available. The cleanroom allows you to work with sensitive equipment that is dust sensitive or particle authenticated. Research in the field of terahertz technology, photonics, micro-processing and micro-fluidics is supported in a cleanroom.</t>
  </si>
  <si>
    <t>Spektralni analizator z visoko ločljivostjo</t>
  </si>
  <si>
    <t>High Resolution Optical Spectrum Analyzer</t>
  </si>
  <si>
    <t>Oprema je na razpolago vsem  zainteresiranim raziskovalnim partnerjem, ki se ukvarjajo z omenjenim področjem in so sodelovanje pripravljeni sofinancirati.</t>
  </si>
  <si>
    <t>The equipment is available to all interested research partners who are ready to coopeate and are willing to co-finance the cooperation.</t>
  </si>
  <si>
    <t>Oprema omogoča analizo optičnega spektra v širokem področju valovnih dolžin od 350 do 1750 nm z ločljivostjo 2 pm. Predlagana oprema je tako osnovno orodje za delo na področju zelo raznolikih opto-elektronskih sistemov, vključno z laserskim viri, optičnimi senzorji, opto-elektronskmi komponentami, optičnimi-bio-medicinskimi sistemi, itd. Sitem omogoča visoko-ločljivo spektralno analizo, meritev spektralne absorpcije ter meritve drugih spektralno odvisnih veličin.</t>
  </si>
  <si>
    <t>The equipment supports the analysis of the optical spectrum in a wide range of wavelengths from 350 to 1750 nm with a resolution of 2 pm. It is a basic tool for work in the field of various opto-electronic systems, including laser sources, optical sensors, opto-electronic components, optical-bio-medical systems, etc. The system enables high-resolution spectral analysis, measurement of spectral absorption and measurements of other spectrally dependent quantities.</t>
  </si>
  <si>
    <t>P2-0386</t>
  </si>
  <si>
    <t>Egon Pelikan</t>
  </si>
  <si>
    <t>Lenart Škof</t>
  </si>
  <si>
    <t>P5-0409</t>
  </si>
  <si>
    <t>Vesna Mikolič</t>
  </si>
  <si>
    <t>L7-9421</t>
  </si>
  <si>
    <t>Boštjan Šimunič</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</si>
  <si>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</si>
  <si>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</si>
  <si>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</si>
  <si>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v pripravi</t>
  </si>
  <si>
    <t>Armin Paravlić</t>
  </si>
  <si>
    <t>Maja Podgornik</t>
  </si>
  <si>
    <t>Mreža meteoroloških postaj CERES basic</t>
  </si>
  <si>
    <t>CERES basic meteorological stations network</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</si>
  <si>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</si>
  <si>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</si>
  <si>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</si>
  <si>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</si>
  <si>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projekt 'Avtomatizacija in ekonomska upravičenost namakanja oljk'</t>
  </si>
  <si>
    <t xml:space="preserve">Univerza v Ljubljani, Naravoslovnotehniška fakulteta </t>
  </si>
  <si>
    <t>901580, 901580/1</t>
  </si>
  <si>
    <t>MR A.Verbič</t>
  </si>
  <si>
    <t>SPS projekt CEL KROG</t>
  </si>
  <si>
    <t>1.st            2.st         3.st</t>
  </si>
  <si>
    <t>260374, 260374/1, 260375, 260375/1</t>
  </si>
  <si>
    <t>P1-0195</t>
  </si>
  <si>
    <t>260424, 260424/1</t>
  </si>
  <si>
    <t>SIJ ACRONI  Achenbach</t>
  </si>
  <si>
    <t>zunanji up.</t>
  </si>
  <si>
    <t>260465, 260465/1</t>
  </si>
  <si>
    <t>260307, 260307/1, 260307/6</t>
  </si>
  <si>
    <t>260648, 260648/1</t>
  </si>
  <si>
    <t>Projekti programi ARRS in drugi javni viri</t>
  </si>
  <si>
    <t>250000, 250000/1</t>
  </si>
  <si>
    <t>Študijski proces</t>
  </si>
  <si>
    <t>disertacija</t>
  </si>
  <si>
    <t>Projekti, programi ARRS in lastna sredstva</t>
  </si>
  <si>
    <t>340688, 340688/1</t>
  </si>
  <si>
    <t>901927, 901927/1</t>
  </si>
  <si>
    <t xml:space="preserve">2.st            </t>
  </si>
  <si>
    <t>ITGO</t>
  </si>
  <si>
    <t>APLLAUSE</t>
  </si>
  <si>
    <t>150800, 150800/1</t>
  </si>
  <si>
    <t>raziskov.dejavnost.</t>
  </si>
  <si>
    <t>260301, 260301/1</t>
  </si>
  <si>
    <t xml:space="preserve">diploma      </t>
  </si>
  <si>
    <t>260696, 260696/1</t>
  </si>
  <si>
    <t>260715, 260715/1</t>
  </si>
  <si>
    <t>340778, 340778/1</t>
  </si>
  <si>
    <t>902432, 902432/1</t>
  </si>
  <si>
    <t>3.st</t>
  </si>
  <si>
    <t>vzdrževanje</t>
  </si>
  <si>
    <t>diplome</t>
  </si>
  <si>
    <t>MR Arbeiter</t>
  </si>
  <si>
    <t xml:space="preserve">1.st         2.st          3.st </t>
  </si>
  <si>
    <t xml:space="preserve">NTF_OMM_KIM       NTF_OT   NTF_OG   UL_MF      Siliko       Mahle         Gorenje          Štore Stell   IMK            Nac for lab    </t>
  </si>
  <si>
    <t>Dolenec Matej, Andrej Šmuc</t>
  </si>
  <si>
    <t>21372, 20249</t>
  </si>
  <si>
    <t>ANALYSETTE 22 NanoTec (FRITSCH) oprema za lasersko metodo merjenja velikosti delcev</t>
  </si>
  <si>
    <t>Visoko temperaturni in visokotlačni reaktor LIMBO</t>
  </si>
  <si>
    <t>PISTON CORER naprava za odvzem jedrnikov iz večjih globin</t>
  </si>
  <si>
    <t>PISTON CORER</t>
  </si>
  <si>
    <t>I0-0048</t>
  </si>
  <si>
    <t>Iščemo novega uporabnika</t>
  </si>
  <si>
    <t>Peter Rodič</t>
  </si>
  <si>
    <t>Dr. Peter Rodič, Jožef Stefan Institute, Jamova cesta 39, 1000 LJubljana</t>
  </si>
  <si>
    <t>IJS; Urška Lavrenčič Štangar; Peter Rodič</t>
  </si>
  <si>
    <t>IJS; Dragan Mihailović</t>
  </si>
  <si>
    <t>KI; Miran Gabršček</t>
  </si>
  <si>
    <t>Ki; Miran Gabršček</t>
  </si>
  <si>
    <t>Metka Lenassi</t>
  </si>
  <si>
    <t>doc.dr. Metka Lenassi, Univerza v Ljubljani, Medicinska fakulteta, Institut za biokemijo, Vrazov trg 2, 1000 Ljubljana.</t>
  </si>
  <si>
    <t>Assistant Prof.Dr.Metka Lenassi, University of Ljubljana, Medical Faculty, Institute of Biochemistry, Vrazov trg 2, 1000 Ljubljana</t>
  </si>
  <si>
    <t>Assistant Prof.Dr. Metka Lenassi, University of Ljubljana, Medical Faculty, Institute of Biochemistry, Vrazov trg 2, 1000 Ljubljana</t>
  </si>
  <si>
    <t>Programi,  projekti ARRS</t>
  </si>
  <si>
    <t>Programi,  projekti ARRS (P4-0053)</t>
  </si>
  <si>
    <t>Programi,  projekti ARRS (P4-0092 60%, P4-0053 30%, J4-2236 10%)</t>
  </si>
  <si>
    <t>Programi,  projekti ARRS (P4-0053 37%, SM1084 9%,SM 1154 54%)</t>
  </si>
  <si>
    <t>Programi,  projekti ARRS (P4-0092)</t>
  </si>
  <si>
    <t xml:space="preserve">Univerza v Ljubljani, Fakulteta za strojnitšvo </t>
  </si>
  <si>
    <t>Programi, projekti ARRS (P4-0092 69%, P4-0053 10%, J4-6810 4%,V4-1401 4%,SM 201403 5%, SM 201404  5%, MORS 3%)</t>
  </si>
  <si>
    <t xml:space="preserve">Paket 13 </t>
  </si>
  <si>
    <t>Drugi javni viri (Life projekt LifeDInAlpBear, CRP V4-1432)</t>
  </si>
  <si>
    <t xml:space="preserve">Paket 17  </t>
  </si>
  <si>
    <t xml:space="preserve">Paket 18 </t>
  </si>
  <si>
    <t xml:space="preserve">Paket 15 </t>
  </si>
  <si>
    <t xml:space="preserve">Univerza v Ljubljani, Medicinska fakulteta </t>
  </si>
  <si>
    <t>Radovan Komel, Damjana Rozman</t>
  </si>
  <si>
    <t>6135,       6013</t>
  </si>
  <si>
    <t>Equipment for preparing and analysing bio-chips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</si>
  <si>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</si>
  <si>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</si>
  <si>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</si>
  <si>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</si>
  <si>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 xml:space="preserve">
1863-računalnik k čitalcu biočipov (32.867,63)
 1870-čitalec biočipov (38.390,92),  
</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</si>
  <si>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</si>
  <si>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</si>
  <si>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</si>
  <si>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glede na izvajalca; različni profili opreaterjev</t>
  </si>
  <si>
    <t>5 let</t>
  </si>
  <si>
    <t>projekti in program v okviru prog.skupine         P1-0104;                             partnerske inštitucije Konzorcija za bio-čipe ( http://cfgbc.mf.uni-lj.si/)</t>
  </si>
  <si>
    <t>člani konzorcija in člani programske skupine</t>
  </si>
  <si>
    <t>1902- UV pečica za mreženje DNA (977,32)</t>
  </si>
  <si>
    <t>a) 3,00 € ( brez DDV)  / uro                     ( partnerji Konzorcija za bio-čipe);                      b) 8,00 € ( brez DDV) / uro ; akademski ne-člani  Konzorcija za bio-čipe;                      c) 11,00 € ( brez DDV)  / uro                     ( ne- akademski ne-člani Konzorcija za bio-čipe)</t>
  </si>
  <si>
    <t>1869-centrifuga vakuumska (11.287,06)</t>
  </si>
  <si>
    <t>a) 10 € ( brez DDV)  / uro                     ( partnerji Konzorcija za bio-čipe);                      b) 14,00 € ( brez DDV) / uro ; akademski ne-člani  Konzorcija za bio-čipe;                      c) 18,00 € ( brez DDV)  / uro                     ( ne- akademski ne-člani Konzorcija za bio-čipe)</t>
  </si>
  <si>
    <t>glede na izvajalca; različni profili opreaterjev?</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</si>
  <si>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</si>
  <si>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</si>
  <si>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Sklop raziskovalne opreme za celično inženirstvo</t>
  </si>
  <si>
    <t>2002,
2004</t>
  </si>
  <si>
    <t>Research equipment for cell engineering</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</si>
  <si>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</si>
  <si>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</si>
  <si>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Priprava, shranjevanje celic</t>
  </si>
  <si>
    <t>Preparation and storage of cells</t>
  </si>
  <si>
    <t>21,00 €/uro</t>
  </si>
  <si>
    <t>http://lnmcp.mf.uni-lj.si/Neuroendo/Oprema.html</t>
  </si>
  <si>
    <t>25,00 €/uro</t>
  </si>
  <si>
    <t>Tomaž Marš</t>
  </si>
  <si>
    <t>Raziskovalna oprema za kvantitativno analizo slik bioloških vzorcev označenih z radioizotopi</t>
  </si>
  <si>
    <t>Equipment for quantitative analysis of autoradiograms and microscopic images</t>
  </si>
  <si>
    <t>Po dogovoru s skrbnikom in predstojnikom Inštituta za patološko fiziologijo MF</t>
  </si>
  <si>
    <t>After prior agreement with the curator and head of the Institute of Pathophysiology</t>
  </si>
  <si>
    <t>Invertni mikroskop z računalniško analizo mikroskopskih in avtoradiografskih slik</t>
  </si>
  <si>
    <t>Invert microscope with computerized analysis of microscopic and autoradiographic images</t>
  </si>
  <si>
    <t>2874-mikroskop (52.203,66)</t>
  </si>
  <si>
    <t>75,00 €/uro</t>
  </si>
  <si>
    <t xml:space="preserve">http://www.pafi.si/Base/first.php </t>
  </si>
  <si>
    <t>glede na izvajalca; različni profili operaterjev</t>
  </si>
  <si>
    <t>5let</t>
  </si>
  <si>
    <t>P3-0171</t>
  </si>
  <si>
    <t>Samo Ribarič</t>
  </si>
  <si>
    <t>P3-0043</t>
  </si>
  <si>
    <t>Matej Podbregar</t>
  </si>
  <si>
    <t>P3-0019</t>
  </si>
  <si>
    <t>Dušan Šuput</t>
  </si>
  <si>
    <t>Andrej Zupan</t>
  </si>
  <si>
    <t>Transgenomic Wave DHPLC sistem za analizo DNA in odkrivanje mutacij</t>
  </si>
  <si>
    <t>2002, 2003</t>
  </si>
  <si>
    <t>Transgenomic Wave DHPLC System for Nucleic Acid Fragment Analysis and Mutation Detection</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</si>
  <si>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</si>
  <si>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</si>
  <si>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Raziskovalna oprema se uporablja za detekcijo znanih in neznanih mutacij v nukleotidnem zaporedju DNA.</t>
  </si>
  <si>
    <t>Equipment is used for detection of known and unknown mutations in nucleotide DNA sequence.</t>
  </si>
  <si>
    <t>3291-aparat DHPLC sistem za analizo DNA (85.028)</t>
  </si>
  <si>
    <t>15€/uro</t>
  </si>
  <si>
    <t>10,00 €/uro</t>
  </si>
  <si>
    <t>25,00 €/eur</t>
  </si>
  <si>
    <t>spletna stran ne obstaja</t>
  </si>
  <si>
    <t>ni neizučenih uporabnikov</t>
  </si>
  <si>
    <t>L3-6021</t>
  </si>
  <si>
    <t>Damjan Glavač</t>
  </si>
  <si>
    <t>P3-0054</t>
  </si>
  <si>
    <t>Nina Gale</t>
  </si>
  <si>
    <t>Tatjana Avšič</t>
  </si>
  <si>
    <t>Zaščitna mikrobiološka komora - III. Stopnje varnosti (izolator)</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</si>
  <si>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</si>
  <si>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</si>
  <si>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</si>
  <si>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</si>
  <si>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</si>
  <si>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nima inv.št. - zaščitna mikrobiološka komora 3.varnostne stopnje-izolator</t>
  </si>
  <si>
    <t xml:space="preserve"> 500,00 €/uporabo</t>
  </si>
  <si>
    <t>http://www.imi.si/raziskovalna-dejavnost/raziskovalna-oprema</t>
  </si>
  <si>
    <t>P3-0083</t>
  </si>
  <si>
    <t>Potočnik Nejka, Cankar Ksenija</t>
  </si>
  <si>
    <t>5201, 15243</t>
  </si>
  <si>
    <t>Sistem za mikrodializo, volumski kateter</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</si>
  <si>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</si>
  <si>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</si>
  <si>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</si>
  <si>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</si>
  <si>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</si>
  <si>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2106- sistem za mikrodializo (5.173,76)</t>
  </si>
  <si>
    <t>834,00 €/uporabo</t>
  </si>
  <si>
    <t>Inštitut za fiziologijo</t>
  </si>
  <si>
    <t>Peter Jevnikar</t>
  </si>
  <si>
    <t>Sistem za ciklično obremenjevnje trdih zobnih tkiv in dentalnih materialov</t>
  </si>
  <si>
    <t>servo-hydraulic fatigue testing instrument INSTRON 8871</t>
  </si>
  <si>
    <t xml:space="preserve">laboratorijsko ponazarjanje mehanskih obremenitev zob in dentalnih materialov v ustni votlini </t>
  </si>
  <si>
    <t>simulation of hard dental tissues and dental materials fatigue</t>
  </si>
  <si>
    <t>1199 - aparat dinamični aksialni testni (72.727)</t>
  </si>
  <si>
    <t>Gorazd Drevenšek</t>
  </si>
  <si>
    <t>Aparat za izolirane organe - dopolnitev in elektrofiziološka nadgradnja</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</si>
  <si>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</si>
  <si>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</si>
  <si>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</si>
  <si>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</si>
  <si>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</si>
  <si>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</si>
  <si>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</si>
  <si>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</si>
  <si>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</si>
  <si>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</si>
  <si>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J3-9432</t>
  </si>
  <si>
    <t>Borut Geršak</t>
  </si>
  <si>
    <t>J3-0024</t>
  </si>
  <si>
    <t>Univerza v Ljubljani, Medicinska fakulteta</t>
  </si>
  <si>
    <t>Oprema za pripravo subceluarnih frakcij mikroorganizmov</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</si>
  <si>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</si>
  <si>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</si>
  <si>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</si>
  <si>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</si>
  <si>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</si>
  <si>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1754 - stresalnik inkubatorski (11.944,98) 1752 - centrifuga hlajena (24.901,04)</t>
  </si>
  <si>
    <t>http://ibk.mf.uni-lj.si/equipment</t>
  </si>
  <si>
    <t>N/A</t>
  </si>
  <si>
    <t>J4-1019</t>
  </si>
  <si>
    <t>N.Gunde Cimerman v sodelovanju z A.Plemenitaš</t>
  </si>
  <si>
    <t>J4-2022,</t>
  </si>
  <si>
    <t>Uporaba v lastne namene ali v okviru sodelovanja z inštituti MF</t>
  </si>
  <si>
    <t>Bojan Božič</t>
  </si>
  <si>
    <t>Sistem za analizo optično mikroskopske slike</t>
  </si>
  <si>
    <t>Fluorescence microscope w/ cooled CCD B/W camera, Nikon Diaphot 200</t>
  </si>
  <si>
    <t>Po individualnem dogovoru</t>
  </si>
  <si>
    <t>Use of equipment by individual agreement</t>
  </si>
  <si>
    <t>Fluorescentna mikroskopija (Hg obločna luč)</t>
  </si>
  <si>
    <t>Fluorescence microscopy (Hg-arc lamp)</t>
  </si>
  <si>
    <t>15,79 €/uro</t>
  </si>
  <si>
    <t>1,40 €/uro</t>
  </si>
  <si>
    <t>14,39 €/uro</t>
  </si>
  <si>
    <t>https://www.mf.uni-lj.si/ibf/raziskovanje</t>
  </si>
  <si>
    <t>Janja Majhenc</t>
  </si>
  <si>
    <t>J3-2268</t>
  </si>
  <si>
    <t>Mally</t>
  </si>
  <si>
    <t>Damjana Rozman</t>
  </si>
  <si>
    <t>Oprema za pripravo in analizo bio-čipov - sklop II</t>
  </si>
  <si>
    <t xml:space="preserve">Equipment for preparing and analysing bio-chips </t>
  </si>
  <si>
    <t>Aparatura za avtomatsko  hibridizacijo in spiranje DNA čipov</t>
  </si>
  <si>
    <t>Equipment for automatic hibridization and washing  chips</t>
  </si>
  <si>
    <t>2031- sistem za pripravo in analizo biočipov (86.653)</t>
  </si>
  <si>
    <t>a) 40,00 € ( brez DDV)   cena za storitev hibridizacije in spiranja             ( partnerji Konzorcija za bio-čipe);                      b) 60,00 € ( brez DDV)  ; akademski ne-člani  Konzorcija za bio-čipe;                      c) 80,00 € ( brez DDV)                    ( ne- akademski ne-člani Konzorcija za bio-čipe)</t>
  </si>
  <si>
    <t>Sistem za lasersko mikrodisekcijo</t>
  </si>
  <si>
    <t>System for Laser Microdissection</t>
  </si>
  <si>
    <t>Raziskovalna oprema se uporablja za lasersko mikrodisekcijo tkiva.</t>
  </si>
  <si>
    <t>Equipment is used for tissue laser microdisection.</t>
  </si>
  <si>
    <t>3649 - sistem za lasersko mikrodisekcijo (101.483)
3662 - sistem za lasersko mikrodisekcijo (31.555)</t>
  </si>
  <si>
    <t>60€/uro</t>
  </si>
  <si>
    <t>40€/uro</t>
  </si>
  <si>
    <t>20€/uro</t>
  </si>
  <si>
    <t>Marko Kreft</t>
  </si>
  <si>
    <t>Oprema za večkanalno mikroskopsko dinamično slikanje</t>
  </si>
  <si>
    <t>Equipment for multichannel dynamic microscopy imaging</t>
  </si>
  <si>
    <t>Slikanje živih in fiksiranih celic v 5D, shranjevanje in analiza slik</t>
  </si>
  <si>
    <t>Imaging live and fixed cell in 5D, storage and analysis of images</t>
  </si>
  <si>
    <t>3082 - mikroskop konfokalni (110.544)</t>
  </si>
  <si>
    <t>15,25 €/uro</t>
  </si>
  <si>
    <t>25 EUR/uro</t>
  </si>
  <si>
    <t>J3-0031</t>
  </si>
  <si>
    <t>Sistem za mikroskopijo TIRF ("total internal reflection fluorescence")</t>
  </si>
  <si>
    <t>112.669 + 122.575,81 = 235.244,81</t>
  </si>
  <si>
    <t>Fluorescentna mikroskopija (Ar-laser, 488 nm) v adsorbirani plasti debeline do 200 nm</t>
  </si>
  <si>
    <t>Fluorescence microscopy (Ar-laser, 488 nm) in the adsorbed layer, thickness up to 200 nm</t>
  </si>
  <si>
    <t>1569 - mikroskop invertni (112.669) z 1651 modul konfokalni  (122.575,81 = 235.244,81 EUR</t>
  </si>
  <si>
    <t>34,42 €/uro</t>
  </si>
  <si>
    <t xml:space="preserve">10,00 €/uro </t>
  </si>
  <si>
    <t xml:space="preserve">Janja Majhenc </t>
  </si>
  <si>
    <t>Peter Veranič</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</si>
  <si>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</si>
  <si>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</si>
  <si>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</si>
  <si>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</si>
  <si>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</si>
  <si>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</si>
  <si>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1315 - mikroskop apotome (101.110)</t>
  </si>
  <si>
    <t xml:space="preserve">80,00 €/uro z raziskovalcem; 30,00 €/uro samostojno </t>
  </si>
  <si>
    <t>spletna stran v delu</t>
  </si>
  <si>
    <t>50,00 €/uro</t>
  </si>
  <si>
    <t>2004, 2005</t>
  </si>
  <si>
    <t>System for detection, analysis and decontamination of highly pathogenic microorganisms</t>
  </si>
  <si>
    <t>Oprema dostopna po dogovoru - potrebno znanje dela z nevarnimi MO</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</si>
  <si>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</si>
  <si>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</si>
  <si>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4431- mikroskop flourescentni (29.472)</t>
  </si>
  <si>
    <t>15,00 €/uporabo</t>
  </si>
  <si>
    <t>15,00 €/uro</t>
  </si>
  <si>
    <t>20,00 €/uro</t>
  </si>
  <si>
    <t xml:space="preserve">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</si>
  <si>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</si>
  <si>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parni sterilizator (avtoklav)</t>
  </si>
  <si>
    <t>25,00 €/uporabo</t>
  </si>
  <si>
    <t>Marko Živin</t>
  </si>
  <si>
    <t>Oprema za meritve izražanja genov v živčevju in mišicah</t>
  </si>
  <si>
    <t>2004,
2005</t>
  </si>
  <si>
    <t>Equipment for measuring gene expression in excitable and other tissues</t>
  </si>
  <si>
    <t>Po dogovoru s skrbnikom in vodjo programa P3-0171</t>
  </si>
  <si>
    <t>Prior agreement with the curator and principal investigator of the program</t>
  </si>
  <si>
    <t>Scintilacijski števec, luminometer, slikovna analiza gelov</t>
  </si>
  <si>
    <t>Scintillation counter, luminometer, image analysis of gels</t>
  </si>
  <si>
    <t>2994,334,2993</t>
  </si>
  <si>
    <t>https://www.mf.uni-lj.si/raziskovanje/oprema</t>
  </si>
  <si>
    <t>5, /</t>
  </si>
  <si>
    <t>Oprema za analizo proteinov</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</si>
  <si>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</si>
  <si>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</si>
  <si>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</si>
  <si>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 xml:space="preserve">2028 - sistem za slikanje gelov (7.959), 1969- spektrofluorometer </t>
  </si>
  <si>
    <t>J4-2022</t>
  </si>
  <si>
    <t>Emil Hudomalj</t>
  </si>
  <si>
    <t>Strežniška raziskovalna osrednja oprema na MF</t>
  </si>
  <si>
    <t>2005, 2006</t>
  </si>
  <si>
    <t>Central servers for research on Faculty of Medicine</t>
  </si>
  <si>
    <t>Oprema je vgrajena v računalniško omrežje in služi vsem uporabnikom, ki dostopajo do storitev na Medicinski fakulteti.</t>
  </si>
  <si>
    <t>The equipment is integrated into the computer network and serves all users who access services offered by Faculty of Medicine.</t>
  </si>
  <si>
    <t>Oprema zagotavlja osrednjo strežniško podporo omrežnim storitvam Medicinske fakultete.</t>
  </si>
  <si>
    <t>The equipment is a basis for network services of Faculty of Medicine.</t>
  </si>
  <si>
    <t xml:space="preserve">601-klima naprava (3.271) 602-klima naprava (3.271) 603-sistem UPS (4.287) 607-strežnik (8.117) 608-strežnik (8.117) 641-diskovno polje (14.673) 643- računalnik prenosni (1.583) </t>
  </si>
  <si>
    <t>http://www.mf.uni-lj.si/ris/oprema</t>
  </si>
  <si>
    <t>2-5let</t>
  </si>
  <si>
    <t>večina projektov na MF</t>
  </si>
  <si>
    <t>Sistem za analizo ekspresije proteinov s pomočjo dvodimenzionalne elektroforeze</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</si>
  <si>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</si>
  <si>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</si>
  <si>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</si>
  <si>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3836 - sistem za dvodimenz.elektroforezo (33.123)</t>
  </si>
  <si>
    <t>45,00 €/uro</t>
  </si>
  <si>
    <t>Jure Dimec</t>
  </si>
  <si>
    <t>Sistem za zajemanje in analizo bibliografskih podatkov v medecini za Slovenijo</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</si>
  <si>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</si>
  <si>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</si>
  <si>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</si>
  <si>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</si>
  <si>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605-mrežno stikalo (7.431) 609-tračna enota (11.049) 633-ohišje USB (646,00) 634-klima naprava (4.139) 640-mrežno stikalo (12.237)</t>
  </si>
  <si>
    <t>14, 19</t>
  </si>
  <si>
    <t>4leta</t>
  </si>
  <si>
    <t>J3-2155</t>
  </si>
  <si>
    <t>Janez Stare</t>
  </si>
  <si>
    <t>Laboratorij za mikrospektrofluorimetrijo</t>
  </si>
  <si>
    <t>2005,
2006</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</si>
  <si>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</si>
  <si>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</si>
  <si>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</si>
  <si>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</si>
  <si>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</si>
  <si>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http://www.mf.uni-lj.si/CKF</t>
  </si>
  <si>
    <t>10,11,70</t>
  </si>
  <si>
    <t>27580,10779,18825,28326</t>
  </si>
  <si>
    <t>J3-2317</t>
  </si>
  <si>
    <t>J3-0029</t>
  </si>
  <si>
    <t>24927,15667,10779</t>
  </si>
  <si>
    <t>Raziskovalna osrednja oprema na MF</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</si>
  <si>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</si>
  <si>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</si>
  <si>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</si>
  <si>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604-požarna pregrada (18.151) 610- diskovno polje (27.407) + računalniški program</t>
  </si>
  <si>
    <t>Sistem za statistično analizo podatkov v medicini</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</si>
  <si>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</si>
  <si>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</si>
  <si>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</si>
  <si>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</si>
  <si>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603-sistem UPS (4.287) 606-mrežno stikalo (335,00) 611-stikalo mrežno (3.719) 630-preklopnik (14.027) 642-strežnik (13.409) 638-zunanji disk (162,00)</t>
  </si>
  <si>
    <t>P3-0154</t>
  </si>
  <si>
    <t>Žarko Finderle</t>
  </si>
  <si>
    <t>Sistem za ocenjevanje oksidativnega stresa</t>
  </si>
  <si>
    <t>DNA injury assement with "Comet test"</t>
  </si>
  <si>
    <t>Oprema je namenjena izključno za raziskovalne namene. Metoda za oceno poškodb DNA izoliranih celic s kometnim testom. Cena ene meritve je 620 EUR za 10 vzorcev.</t>
  </si>
  <si>
    <t>Only for bilateral research projects.</t>
  </si>
  <si>
    <t>2173 - sistem za ocenjevanje oksidativnega stresa (41.108)</t>
  </si>
  <si>
    <t>60,00 €/uporabo</t>
  </si>
  <si>
    <t>Oprema za študij izražanja genov. Sklop 1. - Oprema za kvantitaivni PCR in post PCR analizo</t>
  </si>
  <si>
    <t>Real-time PCR system
 7500, with PC tower</t>
  </si>
  <si>
    <t>Oprema omogoča proučevanje izražanje genov, pa tudi alelno diskriminacijo enonukleotidnih polimorfizmov (SNP).</t>
  </si>
  <si>
    <t>Real-time PCR system 7500, with PC tower</t>
  </si>
  <si>
    <t>2364 - sistem PCR real time (42.928)</t>
  </si>
  <si>
    <t>L3-3648</t>
  </si>
  <si>
    <t>V.Dolžan</t>
  </si>
  <si>
    <t>P1-0170</t>
  </si>
  <si>
    <t>Oprema za študij izražanja genov. Sklop 2.- Oprema za vakumsko koncentriranje vzorcev</t>
  </si>
  <si>
    <t>Vacuum SpeedVac 
Concentrator</t>
  </si>
  <si>
    <t>Oprema omogoča pripravo vzorcev za kvantitativni RT-PCR analizo ter pripravo vzorcev proteinov in lipidov</t>
  </si>
  <si>
    <t xml:space="preserve"> can be used for concentration  of samples for RT-PCR analysis as well as samples of proteins and lipids</t>
  </si>
  <si>
    <t>2405- aparat za koncentracijo vzorcev (25.196)</t>
  </si>
  <si>
    <t>Bojan Božič,            Jure Derganc</t>
  </si>
  <si>
    <t>Sistem za biofizikalno karakterizacijo na podlago pritrjenih celic                                      Nadgradnja sistema za biofizikalno karakterizacijo na podlago pritrjenih celic</t>
  </si>
  <si>
    <t>2008, 2015</t>
  </si>
  <si>
    <t>132,114,14     +30.903,94</t>
  </si>
  <si>
    <t>Paket 13                          Paket 16</t>
  </si>
  <si>
    <t>po individualnem dogovoru</t>
  </si>
  <si>
    <t>use of equipment by individual agreement</t>
  </si>
  <si>
    <t>brezkontaktna manipulacija (IR laser, 1064 nm) dielektričnih delcev v vidnem polju mikroskopa</t>
  </si>
  <si>
    <t>contactless manipulation (IR laser, 1064 nm) of dielectric particles within the microscope field of view</t>
  </si>
  <si>
    <t>1615 - sistem za biof.  karakterizacijo celic (100.800);                            povečanje vrednosti osnovnega sredstva (Paket 16)</t>
  </si>
  <si>
    <t>Jure Derganc</t>
  </si>
  <si>
    <t>Miroslav Petrovec</t>
  </si>
  <si>
    <t>Detekcijski in dokumentacijski mini center za raziskovanje značilnosti manj pogostih patogenih mikrobov</t>
  </si>
  <si>
    <t>2007, 2008</t>
  </si>
  <si>
    <t xml:space="preserve"> Mini center for detection
 and documentation of characteristics of rare pathogens.</t>
  </si>
  <si>
    <t>Pomnoževalnik DNK, LightCycler 2.0 – pomnoževanje NK</t>
  </si>
  <si>
    <t>LightCycler 2.0 – Nucleic acid amplification</t>
  </si>
  <si>
    <t>5236 - analizator genetski (93.062)</t>
  </si>
  <si>
    <t>5066 - sistem analitski (67.632)</t>
  </si>
  <si>
    <t>Oprema za mikrofluorimetrijo</t>
  </si>
  <si>
    <t>2006,
2007</t>
  </si>
  <si>
    <t>Equipment for 
microfluorimetry</t>
  </si>
  <si>
    <t>22,00 €/uro</t>
  </si>
  <si>
    <t>Oprema za povišanje hitrosti in razpoložljivosti osrednjega dela omrežja Medicinske fakultete</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</si>
  <si>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</si>
  <si>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</si>
  <si>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</si>
  <si>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659-omara komunikacijska  (327,00), 660-omara komunikacijska (566,00), 655-omara komunikacijska (2.410), 656 omara komunikacijska (2.411), 2337- agregat diesel (42.118), aktivna omrežna oprema</t>
  </si>
  <si>
    <t>Cankar Ksenija</t>
  </si>
  <si>
    <t>Sklop za neinvazivno spremljanje in ocenjevanje delovanja srčno-žilnega sistema pri človeku</t>
  </si>
  <si>
    <t>System for 
noninvasive 
cardiovascular
 testing</t>
  </si>
  <si>
    <t>Oprema je namenjena neinvazivnemu spremljanju in ocenjevanju delovanja srčno-žilnega sistema pri človeku. Cena ene meritve je 280 EUR za eno meritev.</t>
  </si>
  <si>
    <t>2298 - aparat EKG (1.270)
2263 - aparat za spremljanje oksigenacije v tkivu (46,800)
2106 -sistem za mikrodializo (5.173,76)</t>
  </si>
  <si>
    <t>210,00 €/uporabo</t>
  </si>
  <si>
    <t>Barokomora</t>
  </si>
  <si>
    <t>2000,
2001</t>
  </si>
  <si>
    <t>Hyperbaric 
chamber</t>
  </si>
  <si>
    <t>Barokomora je namenjena za zdravljenje določenih obolenj. Cena enega standardnega potopa (15m 90 minut O2) 113 EUR.</t>
  </si>
  <si>
    <t>Treatment
 available 
24 hours 
a day.</t>
  </si>
  <si>
    <t>2101 - komora 
hiperbarična (114.113)</t>
  </si>
  <si>
    <t>113,00 €/uporabo</t>
  </si>
  <si>
    <t>Sistem za visokotlačno tekočinsko kromatografijo</t>
  </si>
  <si>
    <t>HPLC System</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</si>
  <si>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</si>
  <si>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</si>
  <si>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1674 - nanašalec 
vzorcev avtomatski HPLC (17.425,17)</t>
  </si>
  <si>
    <t>1676 - spektrofotometer (23.095,30)</t>
  </si>
  <si>
    <t>1675 - detektor radioaktivnosti (14.960,69)</t>
  </si>
  <si>
    <t>Alojz Ihan</t>
  </si>
  <si>
    <t>142702            +22475</t>
  </si>
  <si>
    <t>Oprema dostopna po dogovoru - potrebno znanje dela z pretočnim citometrom in računalniki.</t>
  </si>
  <si>
    <t>Service offered only experienced personnel familiar with use of computers.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</si>
  <si>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</si>
  <si>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</si>
  <si>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4875 - pretočni 
citometer (142.702)</t>
  </si>
  <si>
    <t>28,00 €/uro</t>
  </si>
  <si>
    <t>18,00 €/uro</t>
  </si>
  <si>
    <t>glede na izvajalca; različni profili opreaterjev; uvajanje novih uporabnikov 28,00 €/uro</t>
  </si>
  <si>
    <t>Inštitut za mikrobiologijo in imunologijo</t>
  </si>
  <si>
    <t xml:space="preserve">Univerza v Ljubljani, Medicinska 
fakulteta </t>
  </si>
  <si>
    <t>Igor Poberaj 
/Robert Zorec</t>
  </si>
  <si>
    <t>8851, 3702</t>
  </si>
  <si>
    <t>Mrežni sistem za 
analizo slike</t>
  </si>
  <si>
    <t>Image analysis
 network system</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</si>
  <si>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</si>
  <si>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</si>
  <si>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Laserska pinceta za mehanično manipulacijo delov celice</t>
  </si>
  <si>
    <t>Laser tweezer 
manipulations in
 living cells</t>
  </si>
  <si>
    <t xml:space="preserve">Univerza v Ljubljani, Medicinska
 fakulteta </t>
  </si>
  <si>
    <t>Igor Poberaj /
Robert Zorec</t>
  </si>
  <si>
    <t>Celična kirurgija</t>
  </si>
  <si>
    <t>Cell Surgery</t>
  </si>
  <si>
    <t>Laser tweezer 
manipulations 
in living cells</t>
  </si>
  <si>
    <t>Radovan Komel,    Damjana Rozman</t>
  </si>
  <si>
    <t>Oprema za pripravo in analizo bio-čipov nizke gostote (nadgradnja Centra za funkcijsko genomiko in bio-čipe; sklop 2)</t>
  </si>
  <si>
    <t>2007, 
2008</t>
  </si>
  <si>
    <t>Equipment for preparing a
nd analysing bio-chips of low density ( upgrade of Center for functional genomics and bio-chips ; assembly II)</t>
  </si>
  <si>
    <t>consulting,  preparing and analysing bio-chips; access to the Centre for functional genomics and bio-chips is possible by agreement with management and workers CFGBC or by reservation on CFGBC @mf.uni-lj.si</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</si>
  <si>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</si>
  <si>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</si>
  <si>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2357 - hibridizacijska postaja Tecan; 4/07    (39.914,45)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</si>
  <si>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</si>
  <si>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</si>
  <si>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2382 - aparat za vizualizacijo biočipov (36.108)</t>
  </si>
  <si>
    <t>Katarina Černe</t>
  </si>
  <si>
    <t>Pretočni citometer Cell Lab QUANTA SC MPL</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</si>
  <si>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</si>
  <si>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</si>
  <si>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</si>
  <si>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</si>
  <si>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</si>
  <si>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0401953 - pretočni 
citometer (138.627)</t>
  </si>
  <si>
    <t>27,50 €/uro</t>
  </si>
  <si>
    <t>http://www.mf.uni-lj.si/ifet</t>
  </si>
  <si>
    <t>4,11,17</t>
  </si>
  <si>
    <t xml:space="preserve">glede na izvajalca; različni profili opreaterjev; </t>
  </si>
  <si>
    <t>P3-0067</t>
  </si>
  <si>
    <t>Radovan Komel</t>
  </si>
  <si>
    <t>Sklop za visokozmogljivostno 
določanje nukleotidnih 
zaporedij, Genome Sequencer 
FLX (Roche) – 1. sklop</t>
  </si>
  <si>
    <t>High-throughput sequencing platform equipment, for Genome Sequencer FLX (Roche) -1st Assembly</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</si>
  <si>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</si>
  <si>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</si>
  <si>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</si>
  <si>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</si>
  <si>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</si>
  <si>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http://ibk.mf.uni-lj.si/equipment/quickgene-810.html</t>
  </si>
  <si>
    <t>člani programske skupine, člani Inštituta za biokemijo, Onkološki inštitut</t>
  </si>
  <si>
    <t>Sklop za visokozmogljivostno 
določanje nukleotidnih 
zaporedij, Genome Sequencer 
FLX (Roche) – 2. sklop</t>
  </si>
  <si>
    <t>High-throughput sequencing platform equipment, for Genome Sequencer FLX (Roche) -2nd Assembly</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</si>
  <si>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</si>
  <si>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</si>
  <si>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http://ibk.mf.uni-lj.si/equipment/las-4000.html</t>
  </si>
  <si>
    <t xml:space="preserve">glede na izvajalca; različni profili opreaterjev, </t>
  </si>
  <si>
    <t>Oprema za osrednjo 
strežniško in omrežno 
podporo na Medicinski 
fakulteti - 1. in 2. sklop</t>
  </si>
  <si>
    <t>2009, 
2010</t>
  </si>
  <si>
    <t>Central server and network equipment of Faculty of Medicine - part 1 and part 2</t>
  </si>
  <si>
    <t xml:space="preserve">Oprema zagotavlja strežniško in omrežno podporo osrednjim storitvam Medicinske fakultete. </t>
  </si>
  <si>
    <t>The equipment is a basis for server and network services of Faculty of Medicine.</t>
  </si>
  <si>
    <t>3500744, 
3500745,
 3500746, 3500747, 3500748, 3500749, 3500734, 3500737,3500735, 3500736, 3500738, 3500739, 3500740, 3500741, 3500742, 3500743, 3500750, 3500751, 3500752, 3500753, 3500754
3500835, 3500836, 3500837</t>
  </si>
  <si>
    <t>2 do 5 let</t>
  </si>
  <si>
    <t xml:space="preserve">Nanomehano-optična mikroskopija za biomedicino                            Nadgradnja konfokalnega mikroskopa </t>
  </si>
  <si>
    <t>2011,      2015</t>
  </si>
  <si>
    <t xml:space="preserve">Paket 14              </t>
  </si>
  <si>
    <t>Visokozmogljivostni integrirani sistem za biočipe na kroglicah</t>
  </si>
  <si>
    <t>Highperformanced integrated system; sequencer</t>
  </si>
  <si>
    <t>Access to the Centre for Functional Genomics and Bio-Chips is possible by agreement with management and workers CFGBC or by reservation on CFGBC @mf.uni-lj.si</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</si>
  <si>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</si>
  <si>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</si>
  <si>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glede na izvajalca; različni profili opreraterjev; glede na potrebe postopka uporabnika / naročnika</t>
  </si>
  <si>
    <t>http://cfgbc.mf.uni-lj.si/equipment/roche_gs_junior</t>
  </si>
  <si>
    <t>Magnetno resonančni tomograf</t>
  </si>
  <si>
    <t>Oprema je trenutno na voljo drugim uporabnikom . Obvezno je delo z izučenimi in pooblaščenimi operaterji. meritve praviloma trajajo več ur. Za dolgotrajnejše delo je potrebno skleniti ustrezno pogodbo. Obseg razpoložljivih terminov za druge raziskovalce se je povečal septembra 2012, trenutno poleg naše raziskovalne skupine tomograf uporabljajo še tri skupine.</t>
  </si>
  <si>
    <t>Reservation and contract needed. The equipment is available for other researchers, partly as collaboration. Since September 2012 the availability of the tomograph for extramural research has increased.  Four research groups are currently using the equipment, and part of the time is still available.</t>
  </si>
  <si>
    <t>MRI, MRS, DTI, traktografija, DWI, DWI celega telesa, BOLD fMRI, ASL, VBM</t>
  </si>
  <si>
    <t>MRI, MRS, DTI, tractography, DWI, whole body DWI, BOLD fMRI, VBM, ASL etc.</t>
  </si>
  <si>
    <t>304,90 €/uro</t>
  </si>
  <si>
    <t>50,00 €/h</t>
  </si>
  <si>
    <t>27580,  10779,  18825,  28326</t>
  </si>
  <si>
    <t>Oprema za analizo in detekcijo patogenih organizmov</t>
  </si>
  <si>
    <t>MagPix System</t>
  </si>
  <si>
    <t>Analizator uporabljamo za določanje različnih populacij in subpopulacij  imunskih celic v suspenziji ter za merjenje lastnosti posameznih delcev.</t>
  </si>
  <si>
    <t>Analizator
uporabljamo za določanje 
različnih populacij in subpopulacij
 imunskih celic v suspenziji ter 
za merjenje lastnosti posameznih
 delcev.</t>
  </si>
  <si>
    <t>1216713 čitalec fluoresc</t>
  </si>
  <si>
    <t>500,00 €/uporabo</t>
  </si>
  <si>
    <t>Individualna nabava</t>
  </si>
  <si>
    <t>Nadgradnja konfokalnega mikroskopa</t>
  </si>
  <si>
    <t>2011, 2015</t>
  </si>
  <si>
    <t>1402634, 1403317, 1403649 doknjižba k tej inventarni številki (Paket 16)</t>
  </si>
  <si>
    <t>Sistem za vnos DNK v celice</t>
  </si>
  <si>
    <t>System for DNA delivery in cells</t>
  </si>
  <si>
    <t>Motoriziran invertni mikroskop Axio Observer Z1</t>
  </si>
  <si>
    <t>Motorised inverted microscope Axko Observer Z1</t>
  </si>
  <si>
    <t>Imaging live and fixed cell</t>
  </si>
  <si>
    <t>ION S5 SYSTEM               Sistem pirosekveniciranja</t>
  </si>
  <si>
    <t xml:space="preserve">ION S5 SYSTEM         </t>
  </si>
  <si>
    <t>Sistem pirosekvenciranja s katerim določamo nukleotidno zaporedje in število kopij posameznih odsekov na nivoju genoma, transkriptoma in epigenoma.</t>
  </si>
  <si>
    <t>MAGPIX z xPONENT 4.2</t>
  </si>
  <si>
    <t>MAGPIX with xPONENT 4.2</t>
  </si>
  <si>
    <t>Dostop do opreme možen po dogovoru z Laboratorijem za molekularno nevrobiologijo, Inštitut za patološko fiziologijo.</t>
  </si>
  <si>
    <t>Access to the equipment is possible by arrangement with the Laboratory of Molecular Neurobiology, Institute for Pathophysiology</t>
  </si>
  <si>
    <t>Multipleksno merjenje koncentracije specifičnih proteinov v mediju za celične kulture, celičnih homogenatih ali v vzorcih krvi.</t>
  </si>
  <si>
    <t>Multiplex measuring of specific protein concentrations in  cell culture medium, cell homogenates or blood samples.</t>
  </si>
  <si>
    <t>http://www.mf.uni-lj.si/vsebina/menu1/259</t>
  </si>
  <si>
    <t>Sklop za funkcijsko analizo - funkcijska genomika: Sklop 1</t>
  </si>
  <si>
    <t>Platform for functional analysis - Functional Genomics : 1st Assembly</t>
  </si>
  <si>
    <t xml:space="preserve">Nadgradnja obstoječega sistema Synergy H4 (BioTek Instruments; merjenje absorbance in fluorescence) z moduloma za luminiscenco in fluorescenčno polarizacijo, z enoto za merjenje fluorescence po času in z dvema injektorjema. </t>
  </si>
  <si>
    <t xml:space="preserve">Upgrade of existing Synergy H4 system (BioTek Instruments; absorbance and fluorescence measurements) with modules for luminiscence and fluorescence polarisation, time-resolved fluorescence (TRP) and double injector. </t>
  </si>
  <si>
    <t>P1-0390</t>
  </si>
  <si>
    <t>člani programske skupine, člani IBK, za pedagoško delo na MF, občasno tudi zunanji (raziskovalci iz drugih fakultet UL, podjetja Roche itd.).</t>
  </si>
  <si>
    <t>Sklop za funkcijsko analizo - funkcijska genomika: Sklop 2</t>
  </si>
  <si>
    <t>Platform for functional analysis - Functional Genomics : 2st Assembly</t>
  </si>
  <si>
    <t>Mikroskopska kamera</t>
  </si>
  <si>
    <t>Dostop do opreme možen po dogovoru z Infrastrukturnim centrom BMCB, Inštitut za biologijo celice.</t>
  </si>
  <si>
    <t>Access to the equipment is possible by arrangement with theInfrastructural centre BMCM, Institute of Cell Biology</t>
  </si>
  <si>
    <t>Nadgradnja obstoječega sistema presevne elektronske mikroskopije</t>
  </si>
  <si>
    <t xml:space="preserve">Upgrade of the existing  system of transmission electron microscopy. </t>
  </si>
  <si>
    <t>`0201822</t>
  </si>
  <si>
    <t>a) 100€ ( z DDV)  / uro mikroskopije z operaterjem  ( zunanji uporabniki);                      b) 30€ ( z DDV) / uro mikroskopije samostojno (interni uporabniki )                     c) 70,00 € ( z DDV)  / uro mikroskopiranje z operaterjem (zunanji uporabniki)                    d) 20,00€ (zDDV) / uro mikroskopiranje samostojno (interni uporabniki)</t>
  </si>
  <si>
    <t>10 let</t>
  </si>
  <si>
    <t>P3-0108</t>
  </si>
  <si>
    <t>člani programske skupine in zunanji uporabniki</t>
  </si>
  <si>
    <t>Bojan Božič,      Uroš Tkalec</t>
  </si>
  <si>
    <t>11088, 26467</t>
  </si>
  <si>
    <t>Sistem za pripravo in vizualizacijo kapljične mikrofluidike</t>
  </si>
  <si>
    <t>System for preparation and visualization of droplet microfluidics</t>
  </si>
  <si>
    <t>Po individualnem dogovoru. Za dostop do opreme prosim pošljite elektronsko pošto na bojan.bozic@mf.uni-lj.si s kratkim opisom predvidenega dela in okvirnim časovnim planom.</t>
  </si>
  <si>
    <t>Use of equipment upon individual agreement. In order to access the equipment please write an email to bojan.bozic@mf.uni-lj.si with a brief description of the work planned and the approximate time needed to complete it.</t>
  </si>
  <si>
    <t>Sistem za pripravo in vizualizacijo kapljične mikrofluidike je sestavljen iz naprave za obdelavo steklenih kapilar in hitre kamere. Oprema omogoča avtomatizirano izdelavo komponent za mikrofluidične čipe, ki jih lahko uporabljamo na tvorjenje različnih vrst kapljic in emulzij.</t>
  </si>
  <si>
    <t xml:space="preserve">System for the preparation and visualization of droplet microfluidics consists of micropipette puller and high speed camera. The equipment enables automated production of glass components for microfluidic chips which can be used for generation of various droplets and emulsions. </t>
  </si>
  <si>
    <t>0501736, 0501737</t>
  </si>
  <si>
    <t>70 € /uro</t>
  </si>
  <si>
    <t>700,00 € letno</t>
  </si>
  <si>
    <t>45 € / uro</t>
  </si>
  <si>
    <t xml:space="preserve">Sistem za spremljanje energijskega metabolizma živih celic  </t>
  </si>
  <si>
    <t>System for analysis of energy metabolisms of  cells</t>
  </si>
  <si>
    <t>Dostop do opreme možen na Inštitutu za farmakologijo in ekseprimentalno toksikologijo po dogovoru s skrbnikom opreme (bojan.bozic@mf.uni-lj.si; mojca.pavlin@mf.uni-lj.si)</t>
  </si>
  <si>
    <t>After prior agreement with the curator of eqiupment (bojan.bozic@mf.uni-lj.si; mojca.pavlin@mf.uni-lj.si) at the Institute of Pharmacology and Experimental Toxicology</t>
  </si>
  <si>
    <t xml:space="preserve">Napravo SeaHorse XFe24 analizator omogoča spremljanje energijskega metabolizma živih celic, meri spremembe porabe kisika in stopnjo glikolize (preko meritve pH) živih celic in vitro, ter manjših vzorcev tkiv. V realnem času spremlja bazalni energijski metabolizem ter hkrati omogoča meritve sprememb po predhodnem tretiranju celic z učinkovinami ali odziva pri sprotnem dodajanju različnih učinkovin, </t>
  </si>
  <si>
    <t>SeaHorse XFe24 analyser enables measurement of cell energy metabolism of live cells by measuring oxigen consuption and rate of glycolisis of live cells in vitro or  in small tissue samples. It enable emasurments in real time of basal eenrgy metabolism or changes in metabolism after treatment by different compounds.</t>
  </si>
  <si>
    <t>0501741</t>
  </si>
  <si>
    <t xml:space="preserve"> 100€ ( z DDV)  / uro uporabe naprave Seahorse analyser z operaterjem  ( zunanji uporabniki);                      b) 50€ ( z DDV) / uro uporabe z operaterjem    člani UL ) , c) člani konzorcija-interni uporabniki 0 EUR                    </t>
  </si>
  <si>
    <t>Material po porabi</t>
  </si>
  <si>
    <t>člani konzorcija za nakup opreme:  program-P1-0055 Inštitut za biofiziko, P3-0067 Inštitut za farmakologijo in eksperimentalno toksikologija  člani programa P3-0043 -  (Laboratorij za molekularno nevrobiologij o in Inšititut za anatomijo), IJS-  P1-0207</t>
  </si>
  <si>
    <t>Aljoša Bavec</t>
  </si>
  <si>
    <t>Sklop opreme za analizo biomarkerjev in molekularnih interakcij: 1. del. Inštrument Monolith NT115 za detekcijo molekulskih interakcij</t>
  </si>
  <si>
    <t xml:space="preserve">138.043,00 </t>
  </si>
  <si>
    <t>Možnost dostopa do opreme na Inštitutu za biokemijo glede na 
dogovor s skrbnikom opreme (aljosa.bavec@mf.uni-lj.si).</t>
  </si>
  <si>
    <t>Access to the equipment is possible by arrangement with the custodian at the Institute of Biochemistry UL MF   (aljosa.bavec@mf.uni-lj.si).</t>
  </si>
  <si>
    <t>Inštrument za detekcijo molekulskih interakcij na principu termofereze</t>
  </si>
  <si>
    <t>Sklop opreme za analizo biomarkerjev in molekularnih interakcij, 2. del: Inštrument  NanoSight NS300 z enoto za avtomatizirano merjenje nanodelcev</t>
  </si>
  <si>
    <t xml:space="preserve">Instrument NanoSight NS300 connected to the autosampler </t>
  </si>
  <si>
    <t xml:space="preserve">83.498,00 </t>
  </si>
  <si>
    <t>Možnost dostopa do opreme na Inštitutu za biokemijo glede na 
dogovor s skrbnikom opreme (metka.lenassi@mf.uni-lj.si).</t>
  </si>
  <si>
    <t>Access to the equipment is possible by arrangement with the custodian at the Institute of Biochemistry UL MF  (metka.lenassi@mf.uni-lj.si).</t>
  </si>
  <si>
    <t>Inštrument za merjenje velikosti in koncentracije nanodelcev</t>
  </si>
  <si>
    <t>To determine the size and concentration of nanoparticles</t>
  </si>
  <si>
    <t>22,31€/25,31€</t>
  </si>
  <si>
    <t>10 EUR/uro za strokovnega sodelavca; 13 EUR/uro za doktorja znanosti</t>
  </si>
  <si>
    <t>22,31 EUR/uro za strokovnega sodelavca; 25,31 EUR/uro za doktorja znanosti</t>
  </si>
  <si>
    <t>https://www.mf.uni-lj.si/ibk/oprema</t>
  </si>
  <si>
    <t>Transkranialna magnetna stimulacija za neinvazivno stimulacijo možganeske skorje poskusnih živali</t>
  </si>
  <si>
    <t>System for transcranial magnetic stimulation of cerebral cortex in rats</t>
  </si>
  <si>
    <t>Po dogovoru s skrbnikom in vodjo programa P3-0171. Za dostop do naprave je pogoj opravljen tečaj za delo z laboratorijskimi živalmi.</t>
  </si>
  <si>
    <t>Prior agreement with the curator and principal investigator of the program. Potential users should have completed the Course for work with laboratory animals.</t>
  </si>
  <si>
    <t>Sistem MagVenture za transkranialno magnetno stimulacijo in sondo za stimulacijo možganske skorje pri podganah</t>
  </si>
  <si>
    <t>MagVenture system for transcranial magnetic stimulation and a cooled rat coil</t>
  </si>
  <si>
    <t>5, 60</t>
  </si>
  <si>
    <t>6 let</t>
  </si>
  <si>
    <t>Nadgradnja konfokalnega mikroskopa na Zeiss LSM 800 KMAT</t>
  </si>
  <si>
    <t>Upgrade of confocal microscope to Zeiss LSM 800 KMAT</t>
  </si>
  <si>
    <t>199.500,00</t>
  </si>
  <si>
    <t>1402634(doknj k inv.št)</t>
  </si>
  <si>
    <t>Vita Dolžan</t>
  </si>
  <si>
    <t>Sklop opreme za analizo biomarkerjev in molekularnih interakci, 3. del: Inštrument  Quantstudio 7 za kvantitativno analizo nukleinskih kislin v realnem času</t>
  </si>
  <si>
    <t>Instrument Quantstudio7 for the quantitative analysis of nucleic acids</t>
  </si>
  <si>
    <t xml:space="preserve">79.300,00 </t>
  </si>
  <si>
    <t>Možnost dostopa do opreme na Inštitutu za biokemijo glede na 
dogovor s skrbnikom opreme (vita.dolzan@mf.uni-lj.si).</t>
  </si>
  <si>
    <t>Access to the equipment is possible by arrangement with the custodian at the Institute of Biochemistry UL MF  (vita.dolzan@mf.uni-lj.si).</t>
  </si>
  <si>
    <t xml:space="preserve"> Inštrument za kvantitativno analizo nukleinskih kislin v realnem času</t>
  </si>
  <si>
    <t>Instrument for kvantitative real time PCR</t>
  </si>
  <si>
    <t>glede na potrebe postopka uporabnika / naročnika</t>
  </si>
  <si>
    <t>V.Dolžan; člani programske skupine</t>
  </si>
  <si>
    <t>Kvantitativna metabolomika:  nadgradnja sistema za tekočinsko kromatografijo</t>
  </si>
  <si>
    <t>Quantitative metabolomics: upgrade of the liquid chromatography system</t>
  </si>
  <si>
    <t>Možnost dostopa do opreme  glede na dogovor z vodstvom in zaposlenimi na  CFGBC ali preko elektronske pošte: CFGBC @mf.uni-lj.si</t>
  </si>
  <si>
    <t>Access to the equipment is possible by agreement with management and workers CFGBC or by reservation on CFGBC @mf.uni-lj.si</t>
  </si>
  <si>
    <t>Masni spektrometer SCIEX TripleQuad3500, generator dušika Genius 1024</t>
  </si>
  <si>
    <t>Mass spectrometer SCIEX TripleQuad3500, nitrogen generator Genius 1024</t>
  </si>
  <si>
    <t>http://cfgbc.mf.uni-lj.si/equipment</t>
  </si>
  <si>
    <t>člani Konzorcija in člani programske skupine</t>
  </si>
  <si>
    <t>Sistem za sekvenciranje po Sangerju in izvajanje fragmentnih analiz s pomočjo kapilarne elektroforeze.</t>
  </si>
  <si>
    <t>System for Sanger sequencing and fragment analysis by capillary electrophoresis</t>
  </si>
  <si>
    <t>Možnost dostopa do opreme na Inštitutu za patologijo glede na 
dogovor s skrbnikom opreme.</t>
  </si>
  <si>
    <t>Access to the equipment is possible by arrangement with the custodian at the Institute of Pathology UL MF.</t>
  </si>
  <si>
    <t>Instrument za določanje nukleotidnega zaporedja po Sangerju in opravljanje fragmentne analize s pomočjo kapilarne elektroforeze.</t>
  </si>
  <si>
    <t xml:space="preserve">Instrument for nucleic acids Sanger sequencing and fragment analysis by capillary electrophoresis. </t>
  </si>
  <si>
    <t>60,00 €/uro</t>
  </si>
  <si>
    <t>60,4 €/uro</t>
  </si>
  <si>
    <t>https://www.mf.uni-lj.si/raziskovanje</t>
  </si>
  <si>
    <t>Sklop opreme za pripravo bioloških vzorcev na analize biomarkerjev: Elektronska 96-kanalna pipeta z nosilcem mikroploščic</t>
  </si>
  <si>
    <t>VIAFLO 384Handheld Electronic 96 Channel Pipette</t>
  </si>
  <si>
    <t>Elektronska 96-kanalna pipeta za pripravo bioloških vzorcev</t>
  </si>
  <si>
    <t>Elektronska 96-kanalna pipeta za pripravo bioloških vzorcev, Ultracentrifuga</t>
  </si>
  <si>
    <t>1103667, 1103692</t>
  </si>
  <si>
    <t>L3-8203</t>
  </si>
  <si>
    <t>Sklop opreme za analize celic v realnem času</t>
  </si>
  <si>
    <t>A set of equipment for real-time cell analysis</t>
  </si>
  <si>
    <t>Fazno kontrastni mikroskop InCellis (Bertin)</t>
  </si>
  <si>
    <t>Phase Contrast Microscope In Cellis (Bertin)</t>
  </si>
  <si>
    <t>Uroš Tkalec</t>
  </si>
  <si>
    <t>Polarizacijski optični mikroskop z dodatki</t>
  </si>
  <si>
    <t>dr.Iztok Jože Košir</t>
  </si>
  <si>
    <t>17916</t>
  </si>
  <si>
    <t>Plinski kromatograf z masno selektivno detekcijo in avtomatskim vzorčevalnikom tekočih vzorcev, plinske faze in plinske faze vezane na trdni nosilec s standardarno knjižnico masnih spektrov NIST</t>
  </si>
  <si>
    <t>Equipment for chemical analytical research</t>
  </si>
  <si>
    <t>Oprema  omogoča kvalitativno in kvantitativno določanje spojin v enostavnih in kompleksnih matriksih</t>
  </si>
  <si>
    <t>the equipment enables the qualitative and quantitative determinatitionof compounds in simpole and complex matrices</t>
  </si>
  <si>
    <t>33782-Plinski kromatograf</t>
  </si>
  <si>
    <t>www.ihps.si</t>
  </si>
  <si>
    <t>L4-8222</t>
  </si>
  <si>
    <t>dr. Iztok Jože Košir in sodelavci</t>
  </si>
  <si>
    <t>1997, 2017 nadgradnja</t>
  </si>
  <si>
    <t>P1-0170, projektov J3-9255, L3-8203, J3-1753 in projektov s kliničnimi sodelavci</t>
  </si>
  <si>
    <t>P1-0104;                             partnerske inštitucije Konzorcija za bio-čipe ( http://cfgbc.mf.uni-lj.si/)</t>
  </si>
  <si>
    <t>P1-0104;                             partnerske inštitucije Konzorcija za bio-čipe                             ( http://cfgbc.mf.uni-lj.si/)</t>
  </si>
  <si>
    <t>J5-4230, L3-4255</t>
  </si>
  <si>
    <t>J3-4076</t>
  </si>
  <si>
    <t xml:space="preserve"> P1-0391 114391: L 11(Anderluh) 2016 in 111248: L 11 J7-7248 (Ravnikar NIB Podobnik) 2016</t>
  </si>
  <si>
    <t>Follow-up fast and extremely fast phenomena in laboratory, industrial and natural environment when you recorded with tens of thousands of frames per second. Allows you to record even through a microscope up to 1500 times zoom.</t>
  </si>
  <si>
    <t>Access to equipment is in the domain head of the Laboratory. Contact: rok.petkovsek@fs.uni-lj.si</t>
  </si>
  <si>
    <t>Laser sources with equipment designed for research of laser machining processes and laser measurement methods.</t>
  </si>
  <si>
    <t>Access to equipment is in the domain head of the laboratory. Contact: cem@fs.uni-lj.si</t>
  </si>
  <si>
    <t>SEM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</si>
  <si>
    <t>Possible in accordance with the agreement, contact: cem@fs.uni-lj.si</t>
  </si>
  <si>
    <t>Access to the equipment have industry development center CRV and other partners in the laboratory LAVEK UL-FS, with which we cooperate on joint development and research projects. Contact: marko.nagode@fs.uni-lj.si</t>
  </si>
  <si>
    <t>Measurement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</si>
  <si>
    <t>Access to equipment is in the domain head of the laboratory. Contact miha.brojan@fs.uni-lj.si</t>
  </si>
  <si>
    <t>It is used to analyze the mechanical properties of materials.</t>
  </si>
  <si>
    <t>Direct contact with the administrator for each case. Contact: edvard.govekar@fs.uni-lj.si</t>
  </si>
  <si>
    <t>The equipment used in capturing and analyzing data.</t>
  </si>
  <si>
    <t>Purchased laser source opens up new possibilities for advanced material processing. Due to short laser pulses (duration less than 10 ps) and a relatively high average power (6 W) allows research on advanced functionalization of surfaces, microdrilling, minimization of heat-affected zone, micro-processing of heat-sensitive materials, and cold laser marking.</t>
  </si>
  <si>
    <t xml:space="preserve">Nadgradnja MTS 100 kN sistema z enoosnim 25 kN servo-pulzirnim preskuševališčem
</t>
  </si>
  <si>
    <t>Oprema je na razpolago po dogovoru; čas dostopa je odvisen od zasedenosti opreme. Rezervacije: klementina.mozina@ntf.uni-lj.si</t>
  </si>
  <si>
    <t>The equipment is available upon agreement; access time is dependable on equipment occupation. Reservation: klementina.mozina@ntf.uni-lj.si</t>
  </si>
  <si>
    <t>218,66 izhodiščna cena (vsakič se izračuna v odvisnosti od načina opravljene analize in vrste nosilca)</t>
  </si>
  <si>
    <r>
      <t>Programi, projekti ARRS in/ali</t>
    </r>
    <r>
      <rPr>
        <sz val="11"/>
        <rFont val="Calibri"/>
        <family val="2"/>
        <charset val="238"/>
        <scheme val="minor"/>
      </rPr>
      <t xml:space="preserve">  tržni presežek</t>
    </r>
  </si>
  <si>
    <t>Programi, projekti ARRS in/ali  tržni presežek</t>
  </si>
  <si>
    <r>
      <rPr>
        <sz val="11"/>
        <rFont val="Calibri"/>
        <family val="2"/>
        <charset val="238"/>
        <scheme val="minor"/>
      </rPr>
      <t xml:space="preserve">Programi,  projekti </t>
    </r>
    <r>
      <rPr>
        <sz val="10"/>
        <rFont val="Calibri"/>
        <family val="2"/>
        <charset val="238"/>
        <scheme val="minor"/>
      </rPr>
      <t>ARRS</t>
    </r>
  </si>
  <si>
    <r>
      <t xml:space="preserve">Programi,  projekti </t>
    </r>
    <r>
      <rPr>
        <sz val="10"/>
        <rFont val="Calibri"/>
        <family val="2"/>
        <charset val="238"/>
        <scheme val="minor"/>
      </rPr>
      <t>ARRS</t>
    </r>
  </si>
  <si>
    <r>
      <t xml:space="preserve">901593, </t>
    </r>
    <r>
      <rPr>
        <b/>
        <sz val="10"/>
        <rFont val="Calibri"/>
        <family val="2"/>
        <charset val="238"/>
        <scheme val="minor"/>
      </rPr>
      <t>901593/1</t>
    </r>
  </si>
  <si>
    <r>
      <t>Raziskovalna oprema Nano-optična mikroskopija s tehnologijo STED omogoča opazovanje živih struktur z ločljivostjo 20 do 60 nm. Temeljni del opreme sta fluorescenčna mikroskopa s stabilnim ogrodjem, kar omogoča dolgotrajno snemanje celic brez premikov goriščne ravnine ali vidnega polja. Mikroskopa s pripadajočo strojno in programsko opremo morata stati na protitresljajni mizi, opremljeni s Faradayevo kletko, laserski skenirni modul za nelinearno optiko, pulzna laserja, laserji in diode za tri valovne dolžine, optoakustični modulator in deflector, programska oprema za zajemanje in analizo (odprtega značaja da omogoča lasten razvoj).  Poleg ključne opreme, je potrebno v laboratoriju imeti namizno centrifugo, CO2 inkubator z nastavkom za mikroskop, zmrzovalnik/hladilnik, in preprost invertni delovni</t>
    </r>
    <r>
      <rPr>
        <i/>
        <sz val="10"/>
        <rFont val="Calibri"/>
        <family val="2"/>
        <charset val="238"/>
        <scheme val="minor"/>
      </rPr>
      <t xml:space="preserve"> mikroskop za pregledovanje preparatov.</t>
    </r>
  </si>
  <si>
    <r>
      <t xml:space="preserve">CO-RO 31/2011 </t>
    </r>
    <r>
      <rPr>
        <sz val="8"/>
        <rFont val="Calibri"/>
        <family val="2"/>
        <charset val="238"/>
        <scheme val="minor"/>
      </rPr>
      <t>(skupaj z CO-RO 43/2011, CO-RO 51/2011, CO-RO 22/2010, CO-RO 26/2010, CO-RO 27/2010, CO-RO 30/2011)</t>
    </r>
  </si>
  <si>
    <r>
      <t xml:space="preserve">CO-RO 43/2011 </t>
    </r>
    <r>
      <rPr>
        <sz val="8"/>
        <rFont val="Calibri"/>
        <family val="2"/>
        <charset val="238"/>
        <scheme val="minor"/>
      </rPr>
      <t>(skupaj z CO-RO 31/2011 , CO-RO 51/2011, CO-RO 22/2010, CO-RO 26/2010, CO-RO 27/2010, CO-RO 30/2011)</t>
    </r>
  </si>
  <si>
    <r>
      <t xml:space="preserve">CO-RO 51/2011 </t>
    </r>
    <r>
      <rPr>
        <sz val="8"/>
        <rFont val="Calibri"/>
        <family val="2"/>
        <charset val="238"/>
        <scheme val="minor"/>
      </rPr>
      <t>(skupaj z CO-RO 31/2011, CO-RO 43/2011, CO-RO 22/2010, CO-RO 26/2010, CO-RO 27/2010, CO-RO 30/2011)</t>
    </r>
  </si>
  <si>
    <r>
      <t xml:space="preserve">CO-RO 22/2010 </t>
    </r>
    <r>
      <rPr>
        <sz val="8"/>
        <rFont val="Calibri"/>
        <family val="2"/>
        <charset val="238"/>
        <scheme val="minor"/>
      </rPr>
      <t>(skupaj z CO-RO 31/2011, CO-RO 43/2011, CO-RO 51/2011, CO-RO 26/2010, CO-RO 27/2010, CO-RO 30/2011)</t>
    </r>
  </si>
  <si>
    <r>
      <t xml:space="preserve">CO-RO 26/2010 </t>
    </r>
    <r>
      <rPr>
        <sz val="8"/>
        <rFont val="Calibri"/>
        <family val="2"/>
        <charset val="238"/>
        <scheme val="minor"/>
      </rPr>
      <t>(skupaj z CO-RO 31/2011, CO-RO 43/2011, CO-RO 51/2011, CO-RO 22/2010, CO-RO 27/2010, CO-RO 30/2011)</t>
    </r>
  </si>
  <si>
    <r>
      <t xml:space="preserve">CO-RO 27/2010 </t>
    </r>
    <r>
      <rPr>
        <sz val="8"/>
        <rFont val="Calibri"/>
        <family val="2"/>
        <charset val="238"/>
        <scheme val="minor"/>
      </rPr>
      <t>(skupaj z  CO-RO 31/2011, CO-RO 43/2011, CO-RO 51/2011, CO-RO 22/2010, CO-RO 26/2010, CO-RO 30/2011)</t>
    </r>
  </si>
  <si>
    <r>
      <t xml:space="preserve">CO-RO 30/2011 </t>
    </r>
    <r>
      <rPr>
        <sz val="8"/>
        <rFont val="Calibri"/>
        <family val="2"/>
        <charset val="238"/>
        <scheme val="minor"/>
      </rPr>
      <t>(skupaj z CO-RO 31/2011, CO-RO 43/2011, CO-RO 51/2011, CO-RO 22/2010, CO-RO 26/2010, CO-RO 27/2010)</t>
    </r>
  </si>
  <si>
    <t>Oprema za pripravo in analizo bio-čipov 1</t>
  </si>
  <si>
    <t>Oprema za pripravo in analizo bio-čipov 2</t>
  </si>
  <si>
    <t>Oprema za pripravo in analizo bio-čipov 3</t>
  </si>
  <si>
    <t>Oprema za pripravo in analizo bio-čipov 4</t>
  </si>
  <si>
    <t>Sklop raziskovalne opreme za detekcijo, analizo in uničevanje visoko nevarnih patogenov 1</t>
  </si>
  <si>
    <t>Sklop raziskovalne opreme za detekcijo, analizo in uničevanje visoko nevarnih patogenov 2</t>
  </si>
  <si>
    <t>Univerza v Ljubljani, Fakulteta za farmacijo</t>
  </si>
  <si>
    <t>01</t>
  </si>
  <si>
    <t>Jurij Trontelj</t>
  </si>
  <si>
    <t>23420</t>
  </si>
  <si>
    <t>Tekočinski kromatograf ultra visoke zmogljivosti sklopljen s tandemskim masnim spektrometrom vrste trojni kvadrupol (UHPLC-MS/MS)</t>
  </si>
  <si>
    <t>Ultra high preasure liquid chromatograph with triple quadrupole tandem mass spectrometer (LC/MS/MS) Agilent 6460</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</si>
  <si>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</si>
  <si>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</si>
  <si>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Aparat za analizo učinkovin in njihovih metabolitov  v kompleksnih bioloških vzorcih</t>
  </si>
  <si>
    <t>Analysis of drugs and their metabolites in complex samples.</t>
  </si>
  <si>
    <t>http://www.ffa.uni-lj.si/raziskave/raziskovalna-oprema/0/arrs</t>
  </si>
  <si>
    <t>P1-0189</t>
  </si>
  <si>
    <t>02</t>
  </si>
  <si>
    <t>Janja Marc</t>
  </si>
  <si>
    <t>12189</t>
  </si>
  <si>
    <t>PCR sistem za kvantifikacijo in analizo nukleinskih kislin v realnem času</t>
  </si>
  <si>
    <t>ABI PRISM Nucleic Acid PrepStation</t>
  </si>
  <si>
    <t>PCR system for analysis of nucleic acids in real time</t>
  </si>
  <si>
    <t>06822</t>
  </si>
  <si>
    <t>vaje za študente</t>
  </si>
  <si>
    <t>Nika Lovšin</t>
  </si>
  <si>
    <t>Mikroskopski sistem za biološko  vrednotenje učinkovin</t>
  </si>
  <si>
    <t>Automated Platform for Live Cell Imaging</t>
  </si>
  <si>
    <t>Fluorescenčni mikroskopski sistem za dinamično mikroskopijo živih celic</t>
  </si>
  <si>
    <t xml:space="preserve">Fluorescence microscope for life cell imaging </t>
  </si>
  <si>
    <t>11273</t>
  </si>
  <si>
    <t>Raziskovalci programa + diplomanti</t>
  </si>
  <si>
    <t>P1-0208</t>
  </si>
  <si>
    <t>Raziskovalci programa</t>
  </si>
  <si>
    <t>P3-0298</t>
  </si>
  <si>
    <t>MR in diplomanti</t>
  </si>
  <si>
    <t>Denaturacijski HPLC</t>
  </si>
  <si>
    <t>Transgenomic WAVE MD dHPLC SISTEM Plus</t>
  </si>
  <si>
    <t>Aparat za separacijo in analizo fragmentov DNA</t>
  </si>
  <si>
    <t>For DNA fragment separation and analysis</t>
  </si>
  <si>
    <t>11411</t>
  </si>
  <si>
    <t xml:space="preserve">Raziskovalci </t>
  </si>
  <si>
    <t>diplomanti</t>
  </si>
  <si>
    <t>Fluorescenčni pretočni citometer</t>
  </si>
  <si>
    <t>BD FACSCalibur  Flow Cytometer</t>
  </si>
  <si>
    <t>Aparat za imuno citokemične analize.</t>
  </si>
  <si>
    <t>For immuno cyto chemical analysis</t>
  </si>
  <si>
    <t>11408</t>
  </si>
  <si>
    <t>Marija Bogataj</t>
  </si>
  <si>
    <t>Pretočni sistem za testiranje sproščanja (USP IV)</t>
  </si>
  <si>
    <t>SOTAX CE 7 smart DISSOTEST ON/OFF-LINE</t>
  </si>
  <si>
    <t>Avtomatski sistem za testiranje  sproščanja.</t>
  </si>
  <si>
    <t>Automated system for dissolution tests according to the-flowthrough method (USP 4)</t>
  </si>
  <si>
    <t>11476</t>
  </si>
  <si>
    <t>Anamarija Zega</t>
  </si>
  <si>
    <t>21456</t>
  </si>
  <si>
    <t>400 MHz NMR spektrometervisoke ločljivosti</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</si>
  <si>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</si>
  <si>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</si>
  <si>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 Farmacevtska kemija: načrtovanje, sinteza in vrednotenje učinkovin; P1-0208 (B)</t>
  </si>
  <si>
    <t>Vodja: prof. dr. Stanislav Gobec, Uporabniki: vsi člani Katedre za farmacevtsko kemijo</t>
  </si>
  <si>
    <t>J1-9192</t>
  </si>
  <si>
    <t>Vodja: prof. dr. Peterlin Mašič</t>
  </si>
  <si>
    <t xml:space="preserve">
J1-1717</t>
  </si>
  <si>
    <t> Vodja: izr. prof. Tomašić</t>
  </si>
  <si>
    <t>Enable</t>
  </si>
  <si>
    <t> Vodja: prof. dr. Kikelj</t>
  </si>
  <si>
    <t>Vaje, diplomanti, magistranti, doktoranti</t>
  </si>
  <si>
    <t>Ahlin Grabnar Pegi</t>
  </si>
  <si>
    <t>Fotonska korelacijska spektroskopija in laserska Dopplerjeva elektroforeza (Zetasizer Ultra)</t>
  </si>
  <si>
    <t>Photon correlation spectroscopy and laser Doppler electrophoresis (Zetasizer Ultra)</t>
  </si>
  <si>
    <t>Naprava Zetasizer Ultra (Malvern Panalytical)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</si>
  <si>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Zetasizer Nano Ultra (Malvern Panalytical) includes two measurement techniques. Photon correlation spectroscopy is a method for determination of the particle size in the nanometer range (0.6 nm - 6 μm). Laser Doppler electrophoresis is a method for the determination of the zeta potential of particles. The device is used for the characterization of nanodelivery systems.</t>
  </si>
  <si>
    <t>P. Ahlin Grabnar, P. Kocbek, A. Zvonar Pobirk, Špela Zupančič, Janja Mirtič, Maja Bjelošević, Barbara Zorec Sterle</t>
  </si>
  <si>
    <t>J1-9194</t>
  </si>
  <si>
    <t>Vodja: prof. dr. Julijana Kristl</t>
  </si>
  <si>
    <t>Tomaž Bratkovič</t>
  </si>
  <si>
    <t>Kromatografski sistem AKTAexplorer 10 S</t>
  </si>
  <si>
    <t>Chromatographic system ÄKTAexplorer 10 S</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</si>
  <si>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</si>
  <si>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</si>
  <si>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Farmacevtska biotehnologija: Znanje za zdravje P4-0127</t>
  </si>
  <si>
    <t>Urša Pečar Fonovič, Tomaž Bratkovič; doktorandi, raziskovalci</t>
  </si>
  <si>
    <t>Eksperimentalno delo v okviru diplomskih in magistrskih nalog</t>
  </si>
  <si>
    <t>Tomaž Bratkovič, Urša Pečar Fonovič, Borut Štrukelj, Mojca Lunder</t>
  </si>
  <si>
    <t>Petra Kocbek</t>
  </si>
  <si>
    <t>Ultra centrifuga WX</t>
  </si>
  <si>
    <t>Ultra centrifuga WX 100, Sorvall (Thermo Fischer scientific)</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</si>
  <si>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</si>
  <si>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</si>
  <si>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doktorandi, raziskovalci, diplomanti</t>
  </si>
  <si>
    <t>Martina Hrast</t>
  </si>
  <si>
    <t>32036</t>
  </si>
  <si>
    <t xml:space="preserve">Optični čitalec - Biotek </t>
  </si>
  <si>
    <t xml:space="preserve">Čitalec mikrotitrskih plošč (Synergy H4) in robot za pipetiranje (Precision XS) Multi-Mode Microplate Reader (SINERGY H4) and robot for automatic pipetting (PRECISION XS) </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</si>
  <si>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</si>
  <si>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</si>
  <si>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NC-0009</t>
  </si>
  <si>
    <t xml:space="preserve">doktorandi, raziskovalci, </t>
  </si>
  <si>
    <t>N1-0068</t>
  </si>
  <si>
    <t>doktorandi, raziskovalci</t>
  </si>
  <si>
    <t>L1-8157</t>
  </si>
  <si>
    <t>Alenka Šmid</t>
  </si>
  <si>
    <t>Genetski analizator GenomeLab™ GeXP</t>
  </si>
  <si>
    <t>GenomeLab™ GeXP Genetic Analysis System (Beckman Coulter)</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</si>
  <si>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</si>
  <si>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</si>
  <si>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študenti, specializanti</t>
  </si>
  <si>
    <t>Laboratorijska diagnostika</t>
  </si>
  <si>
    <t>Mirjam Gosenca</t>
  </si>
  <si>
    <t>Modularni reometer (Anton Paar, Physica MCR 301)</t>
  </si>
  <si>
    <t>Reometer - Anton Paar</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</si>
  <si>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</si>
  <si>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</si>
  <si>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29982</t>
  </si>
  <si>
    <t>Tekočinski kromatograf HPLC 1260 Infinity - Agilent Technologies</t>
  </si>
  <si>
    <t>Agilent 1260 Infinity Quaternary LC</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</si>
  <si>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</si>
  <si>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</si>
  <si>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J3-6792</t>
  </si>
  <si>
    <t>Asistenti, doktorand</t>
  </si>
  <si>
    <t>Rok Dreu</t>
  </si>
  <si>
    <t>Hitro vrteči granulator 4M8Trix</t>
  </si>
  <si>
    <t>High shear Granulator  4M8Trix</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</si>
  <si>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</si>
  <si>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</si>
  <si>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 xml:space="preserve">  </t>
  </si>
  <si>
    <t>Diplomanti  IND FAR, EM FAR</t>
  </si>
  <si>
    <t xml:space="preserve">   Industrijski projekti; Vaje pri predmetu industrijska faramcija; Vaje pri Farmacevstko procesni opremi</t>
  </si>
  <si>
    <t>Biljana Jankovič; Odon Planinšek; Blaž Grilc; Mitja Pohlen; Rok Dreu</t>
  </si>
  <si>
    <t>21455</t>
  </si>
  <si>
    <r>
      <t xml:space="preserve">Mini oblagalnik za tablete GMPC </t>
    </r>
    <r>
      <rPr>
        <i/>
        <sz val="11"/>
        <rFont val="Calibri"/>
        <family val="2"/>
        <charset val="238"/>
        <scheme val="minor"/>
      </rPr>
      <t>I</t>
    </r>
  </si>
  <si>
    <t>Pan Coatear GMPC I</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</si>
  <si>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</si>
  <si>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</si>
  <si>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Diplomska naloga - EMŠF</t>
  </si>
  <si>
    <t>Stefan Lukić</t>
  </si>
  <si>
    <t>Industrisjki projekt; Pedagoško delo - vaje Ind. farmacije (EMŠF); Farmacevstko procesna oprema</t>
  </si>
  <si>
    <t>Rok Dreu; Mitja Pohlen; Barbara Zorec</t>
  </si>
  <si>
    <t>Janez Ilaš</t>
  </si>
  <si>
    <t>24400</t>
  </si>
  <si>
    <t>Masni spektrometer (MS)</t>
  </si>
  <si>
    <t>Mass spectrometer (MS)</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</si>
  <si>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</si>
  <si>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</si>
  <si>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</si>
  <si>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Vodja: prof. dr. Gobec</t>
  </si>
  <si>
    <t>Z1-9195</t>
  </si>
  <si>
    <t> Vodja: asist. dr. Košak</t>
  </si>
  <si>
    <t>J3-9256</t>
  </si>
  <si>
    <t> Vodja: izr. prof. dr. Jakopin</t>
  </si>
  <si>
    <t> 10%</t>
  </si>
  <si>
    <t>Martina Gobec</t>
  </si>
  <si>
    <t>32034</t>
  </si>
  <si>
    <t xml:space="preserve">Flow cytometer Attune NxT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</si>
  <si>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</si>
  <si>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</si>
  <si>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Zoran Lavrič</t>
  </si>
  <si>
    <t>32037</t>
  </si>
  <si>
    <t>Sistem za elektrostatsko sukanje nanovlaken</t>
  </si>
  <si>
    <t xml:space="preserve">System for electrostatic spinning of nanofibers </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</si>
  <si>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</si>
  <si>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</si>
  <si>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 xml:space="preserve">Naprava je namenjena izvedbi elektrosktatskega razprševanja mikrodelcev in nanodelcev ter za elektrostatsko sukanje nanovlaken. Naprava ima modul za kondicioniranje zraka, ki omogoča nadzor temperature (17-45°C) in relativne vlažnosti (25-75%) procesnega zraka. Med delovanjem je procesni prostor zaprt ter aktivno prezračevan, kar omogoča varno delo z organskimi topili.  Medprocesni videonadzorni sistem omogoča optimizacijo procesa elektrostatskega razprševanja, pri tem pa naprava omogoča zajem  slike in procesnih podatkov na zunanji računalnik. Možno je razprševanje skozi več šob naenkrat.  </t>
  </si>
  <si>
    <t xml:space="preserve">Process equipment is intended for electrostatic spraying of microparticles and nanoparticles as well as for electrostatic spinning of nanofibers.  The device has an air conditioning module that enables control of temperature (17-45°C) and relative humidity (25-75%) of the process air. The process chamber of the equipment is enclosed and separated form the surroundings during operation. Active ventilation of the process chamber enables safe work with organic solvents. Video monitoring system enables easy optimisation of electrostatic spraying or spinning. The equipment enables recording of video and process parameters to an externally connected copmuter. Special accessory enables spraying through multiple nozzles in parallel.     </t>
  </si>
  <si>
    <t>Farmacevtska tehnologija: od dostavnih sistemov učinkovin do terapijskih izidov zdravil pri otrocih in starostnikih; P1-0189</t>
  </si>
  <si>
    <t xml:space="preserve">Vodja: prof. dr. Julijana Kristl </t>
  </si>
  <si>
    <t>Sistem za tekočinsko kromatografijo z masnim analizatorjem (LC-MS)</t>
  </si>
  <si>
    <t xml:space="preserve">System for liquid chromatography with mass spectrometer (LC-MS) </t>
  </si>
  <si>
    <t xml:space="preserve">Paket 16                                      </t>
  </si>
  <si>
    <t xml:space="preserve">Aparat za identifikacijo in kvantifikacijo učinkovin, sinteznih produktov, naravnih spojin, peptidov in metabolitov zdravilnih učinkovin v kompleksnih vzorcih
Specifikacije masnega spektrometra Thermo Orbitrap: 
1.  Model: Exactive™ Plus Orbitrap Mass Spectrometer  
vrsta masnega detektorja: Orbitrap
območje merjenja m/z: 50-6000 m/z
- masna ločljivost: 140 000 FWHM
- točnost mase: : &lt; 1 ppm z interno kalibracijo, &lt; 3 ppm z eksterno kalibracijo,
Ionski izvori:
- ESI (Electrospray Ionization) ionski izvor
- APCI (Atmospheric Pressure Chemical Ionization) ionski izvor
2. Specifikacije tekočinskega kromatografa UHPLC Thermo Scientific UltiMate™ 3000:
- binarna črpalka z možnostjo delovanja pri tlaku do 1034 bar pri pretokih do 8 mL/min
- hitrost vzorčenja UV-DAD: do 200Hz.
</t>
  </si>
  <si>
    <t xml:space="preserve">Apparatus for the identification and quantification of active substances, synthetic products, natural compounds, peptides and metabolites of active substances in complex samples
Thermo Orbitrap mass spectrometer specifications:
1. Model: Exactive ™ Plus Orbitrap Mass Spectrometer
type of mass detector: Orbitrap
measuring range m / z: 50-6000 m / z
- Mass resolution: 140 000 FWHM
- mass accuracy: &lt;1 ppm with internal calibration, &lt;3 ppm with external calibration,
Ion sources:
- ESI: Electrospray Ionization ion source
- APCI :Atmospheric Pressure Chemical Ionization ion source
2. UHPLC Thermo Scientific UltiMate ™ 3000 Liquid Chromatograph specifications:
- binary pump capable of operating at a pressure of up to 1034 bar at flow rates up to 8 mL / min
- sampling rate of UV-DAD: up to 200Hz.
</t>
  </si>
  <si>
    <t>Uporabniki: vsi sodelujoči na projektu</t>
  </si>
  <si>
    <t>Pretočni citometer s sočasnim zajemanjem slike (Imaging flow cytometer)</t>
  </si>
  <si>
    <t>Imaging flow cytometer</t>
  </si>
  <si>
    <t>Paket 17 35% in EATRIS.TRI.SI 65%</t>
  </si>
  <si>
    <t>Naprava je namenjena analizi celic oz. majhnih delcev in prodobivanju podrobne slike velikega števila analiziranih dogodkov v relativno kratkem času. Omogoča proučevanje želenih fenotipskih lastnosti, ki smo jih predhodno označili s flourescenčnimi barvil (npr. kolokalizacija, internalizacija, diferenciacija, imedcelična interakcija). Analiziramo lahko večk kot 1000 celic na sekundo in za vsako posamezno celico hkrati dobimo do 8 slik na različnih folurescenčnih kanalih z visoko občutljivostjo. To omogoča kvantifikacijo celičnih lastnosti, kot je morfologija in jakost flourescenčne probe na, v ali med celicami (tudi v primeru redkih dogodkov in heterogenih vzorcih).</t>
  </si>
  <si>
    <t>Imaging flow cytometer provides users with the ability to gain detailed images of a large number of cells in a relatively short period of time. It enables the analysis of desired phenotypical properties, which are previousl labeled with flourescent dyes (e.g co-localization, internalization, stem cell differentiation, and cell-cell interactions).
ImageStreamX MarkII produces up to 10 high resolution images of each cell directly in flow, at rates exceeding 1,000 cells per second, and with the fluorescence sensitivity of conventional flow cytometers. These capabilities allow you to quantitate cellular morphology and the intensity and location of fluorescent probes on, in, or between cells, even in rare sub-populations and highly heterogeneous samples.</t>
  </si>
  <si>
    <t>J3-1745</t>
  </si>
  <si>
    <t>ARRS - 40%</t>
  </si>
  <si>
    <t>Tržna sredstva  67 %      ARRS - 33%</t>
  </si>
  <si>
    <t>Presežki JS - 90%            ARRS - 10%</t>
  </si>
  <si>
    <t>Presežki JS - 90% ARRS - 10%</t>
  </si>
  <si>
    <t>Trg - 64%, Presežki JS - 26%, ARRS - 10%</t>
  </si>
  <si>
    <t>Drugi javni viri - 90% ARRS - 10%</t>
  </si>
  <si>
    <t>Presežki JS - 88%, ARRS - 12%</t>
  </si>
  <si>
    <t>Presežki JS - 72%, ARRS - 28%</t>
  </si>
  <si>
    <t>Tržna sredstva 75%, ARRS - 25%</t>
  </si>
  <si>
    <t>Drugi javni viri - 79%, ARRS - 21%</t>
  </si>
  <si>
    <t>ARRS - 48% 
Tržna sredstva - 52%</t>
  </si>
  <si>
    <t xml:space="preserve">Presežki JS - 52% 
ARRS - 41% 
Tržna sredstva - 7% </t>
  </si>
  <si>
    <t xml:space="preserve">Presežki JS - 50% 
ARRS - 32% 
Tržna sredstva - 18% </t>
  </si>
  <si>
    <t>Center odličnosti NAMASTE</t>
  </si>
  <si>
    <t>LINK</t>
  </si>
  <si>
    <t>60 mes</t>
  </si>
  <si>
    <t>2997-005</t>
  </si>
  <si>
    <t>Termična kamera</t>
  </si>
  <si>
    <t>Thermal imaging camera</t>
  </si>
  <si>
    <t>Infrardeča kamera za termografične rezultate meritev, zelo široko uporabna (v raziskavah in industriji).</t>
  </si>
  <si>
    <t>Infrared camera for thermographic measurement results, widespread used (in reasearch and industry).</t>
  </si>
  <si>
    <t>RRP5-O10</t>
  </si>
  <si>
    <t>Center odličnosti nizkoogljične tehnologije</t>
  </si>
  <si>
    <t>Raman / AFM / SNOM spectrometer</t>
  </si>
  <si>
    <t>RRP 1 in RRP2</t>
  </si>
  <si>
    <t>P2-0148   L10</t>
  </si>
  <si>
    <t>P4-0176    L12</t>
  </si>
  <si>
    <t>P2-0105           IJS - K5</t>
  </si>
  <si>
    <t>Andreja Benčan</t>
  </si>
  <si>
    <t>P2-0091           IJS - K9</t>
  </si>
  <si>
    <t>Boštjan Jančar</t>
  </si>
  <si>
    <t>Servis SCAN</t>
  </si>
  <si>
    <t>izobraževanje</t>
  </si>
  <si>
    <t>operaterji</t>
  </si>
  <si>
    <t>EGA</t>
  </si>
  <si>
    <t>www.conot.si</t>
  </si>
  <si>
    <t>B. Novosel,</t>
  </si>
  <si>
    <t>RRP16, RRP17</t>
  </si>
  <si>
    <t>Apparatus for determining the specific surface area in composites of materials</t>
  </si>
  <si>
    <t>Dynamic mechanical analyzer - DMA</t>
  </si>
  <si>
    <t>RRP3, RRP4</t>
  </si>
  <si>
    <t>RRP7</t>
  </si>
  <si>
    <t>Z2-5463</t>
  </si>
  <si>
    <t>Moom Sinn Aw</t>
  </si>
  <si>
    <t>Petar Djinović</t>
  </si>
  <si>
    <t>Gas chromatograph</t>
  </si>
  <si>
    <t>P2―0150</t>
  </si>
  <si>
    <t>Ilja Gasan Osojnik Črnivec</t>
  </si>
  <si>
    <t>Laboratory 16-channel meter of electrochemical properties of batteries, solar panels and super capacitors</t>
  </si>
  <si>
    <t>RRP5, RRP6</t>
  </si>
  <si>
    <t>Multichannel automated system for testing primary, secondary and hybrid battery systems</t>
  </si>
  <si>
    <t>RRP, RRP6</t>
  </si>
  <si>
    <t>Matjaž Mazaj, Emanuela Žunkovič</t>
  </si>
  <si>
    <t>RRP21</t>
  </si>
  <si>
    <t>Mebius d.o.o.</t>
  </si>
  <si>
    <t>RRP9-11</t>
  </si>
  <si>
    <t>RRP14</t>
  </si>
  <si>
    <t>RRP13, RRP18, RRP19</t>
  </si>
  <si>
    <t>Analitika H2 in UNP</t>
  </si>
  <si>
    <t>Petrol d.d.</t>
  </si>
  <si>
    <t>RRP7, RRP15</t>
  </si>
  <si>
    <t>100,00EUR/uro.</t>
  </si>
  <si>
    <t>RRP15</t>
  </si>
  <si>
    <t>Simulation environment of hydrogen technologies in advanced energy supply</t>
  </si>
  <si>
    <t xml:space="preserve">www.conot.si </t>
  </si>
  <si>
    <t>FAKULTETA ZA STROJ. Mihael Sekavčnik, Boštjan Drobnič, Mitja Mori</t>
  </si>
  <si>
    <t>RRP16</t>
  </si>
  <si>
    <r>
      <t>Sistem brezprekinitvenega napajanja s tehnologijo gorivnih celic Electro 7</t>
    </r>
    <r>
      <rPr>
        <vertAlign val="superscript"/>
        <sz val="10"/>
        <rFont val="Calibri"/>
        <family val="2"/>
        <charset val="238"/>
        <scheme val="minor"/>
      </rPr>
      <t>TM</t>
    </r>
  </si>
  <si>
    <t>Uninterruptible power supply system with Electro 7TM fuel cell technology</t>
  </si>
  <si>
    <t>RRP17, RRP18</t>
  </si>
  <si>
    <t>RRP 9-11</t>
  </si>
  <si>
    <t>FTIR analyzer (with high temperature DRIFTS cell)</t>
  </si>
  <si>
    <t>Tomaž Tomše, Petar Djinović</t>
  </si>
  <si>
    <t>Boštjan Erjavec</t>
  </si>
  <si>
    <t>RRP 5, RRP 6</t>
  </si>
  <si>
    <t>Pomožna oprema za preizkušanje algoritmov</t>
  </si>
  <si>
    <t>RRP 14</t>
  </si>
  <si>
    <t>RRP 13</t>
  </si>
  <si>
    <t>RRP 6</t>
  </si>
  <si>
    <t>Delo MR</t>
  </si>
  <si>
    <t>Rok Lacko</t>
  </si>
  <si>
    <t>RRP14, RRP17</t>
  </si>
  <si>
    <t xml:space="preserve">Šifra
PS / IS
(za P-14 in 
P-16) </t>
  </si>
  <si>
    <t>MESEČNO POROČILO - ZA MESEC:  OKTOBER 2020</t>
  </si>
  <si>
    <t>EN-FIST CO</t>
  </si>
  <si>
    <t>Raziskovalno delo</t>
  </si>
  <si>
    <t>raziskovalec</t>
  </si>
  <si>
    <t>dr. Primož Šket</t>
  </si>
  <si>
    <t>22575</t>
  </si>
  <si>
    <t>NMR 300 MHz spektrometer</t>
  </si>
  <si>
    <t>2011/2012</t>
  </si>
  <si>
    <t>NMR 300 MHz spectrometer</t>
  </si>
  <si>
    <t>Režim uporabe: 24/7; Rezervacijski sistem, rezervacija pri skrbniku opreme</t>
  </si>
  <si>
    <t>Accessibility: 24/7; Reservation system, booking at staff responsible for equipement</t>
  </si>
  <si>
    <t>Agilent VNMR 300 MHz konzola Oprema je namenjena za merjenje NMR spektrov vzorec v raztopini.</t>
  </si>
  <si>
    <t>Agilent VNMR 300 MHz Console Equipment is used for measurement of NMR spectra of samples liquids.</t>
  </si>
  <si>
    <t>OS-00213</t>
  </si>
  <si>
    <t>v poskusnem obratovanju</t>
  </si>
  <si>
    <t>NMR 600 MHz spektrometer</t>
  </si>
  <si>
    <t>NMR 600 MHz spectrometer</t>
  </si>
  <si>
    <t>Režim uporabe: 24/7; Rezervacija preko rezervacijskega sistema, potrebujes geslo</t>
  </si>
  <si>
    <t>Accessibility: 24/7; Reservation system, booking at staff responsible for equipement, you need a password</t>
  </si>
  <si>
    <t>Agilent NMR Magnet, 600 MHz 54 mm ASC
Agilent VNMR System
Cold probes 600 MHz, NB
NMR Probe 600 MHz, NB (54mm)  Oprema je namenjena za merjenje NMR spektrov vzorec v raztopini z večjo resolucijo in boljšim razmerjem signal/šum.</t>
  </si>
  <si>
    <t>Agilent NMR Magnet, 600 MHz 54 mm ASC
Agilent VNMR System
Cold probes 600 MHz, NB
NMR Probe 600 MHz, NB (54mm) Equipment is used for measurement of NMR spectra of samples liquids with better resolution and signal to noise ratio.</t>
  </si>
  <si>
    <t xml:space="preserve">   OS-00183</t>
  </si>
  <si>
    <t>DNA, RNA, LNA sintetizator</t>
  </si>
  <si>
    <t>DNA, RNA, LNA synthesizer</t>
  </si>
  <si>
    <t>Režim uporabe: 8/5; Rezervacijski sistem, rezervacija pri skrbniku opreme</t>
  </si>
  <si>
    <t>Accessibility: 8/5; Reservation system, booking at staff responsible for equipement</t>
  </si>
  <si>
    <t>Sinteza DNA, RNA, LNA oligonukleotidov. H-8 K &amp; sintetizator, vsebuje: 8 kolon, 12 pozicij za amidite, tritilni monitor. Sintetizator sintetizira od 5nmol do 10 umol.</t>
  </si>
  <si>
    <t>Synthesis of DNA, RNA, LNA oligonucleotides. H-8 K&amp;A synthesizer includes: 8 columns, 12 amidite ports, online trityl monitor for all columns. Synthesizer synthesize in scale from 5nmol to 10 umol.</t>
  </si>
  <si>
    <t>OS-000216</t>
  </si>
  <si>
    <t>Preparativni HPLC</t>
  </si>
  <si>
    <t>Accessibility: 8/5. Reservation system, booking at staff responsible for equipement</t>
  </si>
  <si>
    <t>Preparativni HPLC KNAUER</t>
  </si>
  <si>
    <t xml:space="preserve"> Preparative HPLC KNAUER</t>
  </si>
  <si>
    <t>OS-000223</t>
  </si>
  <si>
    <t>v uporabi v letu 2014, v letu 2013 v poskusnem delovanju</t>
  </si>
  <si>
    <t>dr. Helena Gradišar</t>
  </si>
  <si>
    <t>17915</t>
  </si>
  <si>
    <t>Aparatura za merjenje velikosti in zeta potenciala delcev</t>
  </si>
  <si>
    <t xml:space="preserve">Equipment for measuring the size and zeta potential of particles </t>
  </si>
  <si>
    <t xml:space="preserve">Režim uporabe: 8/5. Dostop ni omejen. Po predhodni najavi skrbniku opreme se določi način uporabe in čas uporabe. </t>
  </si>
  <si>
    <t>Accessibility: 8/5. No restrictions. The equipment administrator will define the conditions for use of equipment.</t>
  </si>
  <si>
    <t>Zetasizer Nano ZS-ZEN 3600, MALVERN</t>
  </si>
  <si>
    <t>OS -00154</t>
  </si>
  <si>
    <t>dr. Mojca Benčina</t>
  </si>
  <si>
    <t>14360</t>
  </si>
  <si>
    <t xml:space="preserve">Pretočni citometer </t>
  </si>
  <si>
    <t xml:space="preserve">Flow cytometer </t>
  </si>
  <si>
    <t>CYFLOW SPACE, PARTEC, Model PM-CY-S-3001
3-Laser (488nm 50mW solid-state, laserski diodi 638nm 40mW in 405nm 100mW) 9 Parameters-7 Colors Desktop Flow Cytometer</t>
  </si>
  <si>
    <t>Konfokalni mikroskop LEICA</t>
  </si>
  <si>
    <t>Confocal microscope LEICA</t>
  </si>
  <si>
    <t>Nadgradnja mikroskopa LEICA SP5
Upgrade Dichroic-AOBS
Adaptor Kit HyD SP for Basic Module 156
Hybrid GaAsP Detector upgrade
SuperZ Galvo Type H</t>
  </si>
  <si>
    <t>OS-00156</t>
  </si>
  <si>
    <t>dr. Gregor Mali</t>
  </si>
  <si>
    <t>18146</t>
  </si>
  <si>
    <t>Visokotemperaturna MAS NMR sonda</t>
  </si>
  <si>
    <t xml:space="preserve">High-temperature double-resonance 
magic-angle-spinning nuclear magnetic resonance probe
</t>
  </si>
  <si>
    <t>Režim uporabe: 8/5 
Kontakt: dr. Gregor Mali (gregor.mali@ki.si)</t>
  </si>
  <si>
    <t>Accessibility; 8/5 
Contact: dr. Gregor Mali (gregor.mali@ki.si)</t>
  </si>
  <si>
    <t>Dvokanalna sonda tipa HX omogoča MAS NMR meritve na praškastih vzorcih v temperaturnem območju med 30°C in 320°C. (Maksimalna hitrost vrtenja vzorca je 8 kHz, volumen vzorca je 125 ul.)
Laserji (3x)
Napajalniki za laserje (3x)
Rotorji (13x)</t>
  </si>
  <si>
    <t>The two-channel HX probe enables MAS NMR measurements on powdered samples in the temperature range between 30 °C and 320 °C. (Maximal MAS frequency is 8 kHz, sample volume is 125 ul.)</t>
  </si>
  <si>
    <t>OS-00218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</si>
</sst>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8" formatCode="#,##0.00\ &quot;€&quot;;[Red]\-#,##0.00\ &quot;€&quot;"/>
    <numFmt numFmtId="44" formatCode="_-* #,##0.00\ &quot;€&quot;_-;\-* #,##0.00\ &quot;€&quot;_-;_-* &quot;-&quot;??\ &quot;€&quot;_-;_-@_-"/>
    <numFmt numFmtId="43" formatCode="_-* #,##0.00\ _€_-;\-* #,##0.00\ _€_-;_-* &quot;-&quot;??\ _€_-;_-@_-"/>
    <numFmt numFmtId="164" formatCode="#000000"/>
    <numFmt numFmtId="165" formatCode="#,##0.0"/>
    <numFmt numFmtId="166" formatCode="#,##0.00\ [$€-1]"/>
    <numFmt numFmtId="167" formatCode="0.0"/>
    <numFmt numFmtId="168" formatCode="#,##0.00\ &quot;€&quot;"/>
    <numFmt numFmtId="169" formatCode="#,##0.00\ _€"/>
    <numFmt numFmtId="170" formatCode="#,##0.00_ ;\-#,##0.00\ "/>
    <numFmt numFmtId="171" formatCode="#,##0.00_ ;[Red]\-#,##0.00\ "/>
    <numFmt numFmtId="172" formatCode="#,##0\ &quot;€&quot;"/>
  </numFmts>
  <fonts count="39"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b/>
      <sz val="10"/>
      <name val="Arial"/>
      <family val="2"/>
      <charset val="238"/>
    </font>
    <font>
      <sz val="10"/>
      <color indexed="8"/>
      <name val="Arial"/>
      <family val="2"/>
      <charset val="238"/>
    </font>
    <font>
      <sz val="11"/>
      <color indexed="8"/>
      <name val="Calibri"/>
      <family val="2"/>
      <charset val="238"/>
    </font>
    <font>
      <sz val="10"/>
      <name val="Calibri"/>
      <family val="2"/>
      <charset val="238"/>
    </font>
    <font>
      <sz val="11"/>
      <name val="Calibri"/>
      <family val="2"/>
      <charset val="238"/>
    </font>
    <font>
      <sz val="11"/>
      <color theme="1"/>
      <name val="Calibri"/>
      <family val="2"/>
      <charset val="238"/>
      <scheme val="minor"/>
    </font>
    <font>
      <b/>
      <sz val="9"/>
      <color indexed="81"/>
      <name val="Tahoma"/>
      <family val="2"/>
      <charset val="238"/>
    </font>
    <font>
      <sz val="9"/>
      <color indexed="81"/>
      <name val="Tahoma"/>
      <family val="2"/>
      <charset val="238"/>
    </font>
    <font>
      <sz val="10"/>
      <color rgb="FFCC0000"/>
      <name val="Calibri"/>
      <family val="2"/>
      <charset val="238"/>
    </font>
    <font>
      <sz val="10"/>
      <name val="Arial"/>
      <family val="2"/>
    </font>
    <font>
      <sz val="10"/>
      <name val="Arial CE"/>
      <charset val="238"/>
    </font>
    <font>
      <b/>
      <sz val="16"/>
      <name val="Calibri"/>
      <family val="2"/>
      <charset val="238"/>
      <scheme val="minor"/>
    </font>
    <font>
      <sz val="10"/>
      <name val="Calibri"/>
      <family val="2"/>
      <charset val="238"/>
      <scheme val="minor"/>
    </font>
    <font>
      <b/>
      <sz val="14"/>
      <name val="Calibri"/>
      <family val="2"/>
      <charset val="238"/>
      <scheme val="minor"/>
    </font>
    <font>
      <sz val="9"/>
      <name val="Calibri"/>
      <family val="2"/>
      <charset val="238"/>
      <scheme val="minor"/>
    </font>
    <font>
      <b/>
      <sz val="10"/>
      <name val="Calibri"/>
      <family val="2"/>
      <charset val="238"/>
      <scheme val="minor"/>
    </font>
    <font>
      <u/>
      <sz val="10"/>
      <name val="Calibri"/>
      <family val="2"/>
      <charset val="238"/>
      <scheme val="minor"/>
    </font>
    <font>
      <vertAlign val="superscript"/>
      <sz val="10"/>
      <name val="Calibri"/>
      <family val="2"/>
      <charset val="238"/>
      <scheme val="minor"/>
    </font>
    <font>
      <i/>
      <sz val="10"/>
      <name val="Calibri"/>
      <family val="2"/>
      <charset val="238"/>
      <scheme val="minor"/>
    </font>
    <font>
      <sz val="10"/>
      <name val="Arial"/>
      <family val="2"/>
      <charset val="238"/>
    </font>
    <font>
      <sz val="10"/>
      <name val="Arial"/>
      <charset val="238"/>
    </font>
    <font>
      <sz val="11"/>
      <name val="Calibri"/>
      <family val="2"/>
      <charset val="238"/>
      <scheme val="minor"/>
    </font>
    <font>
      <b/>
      <sz val="9"/>
      <color indexed="81"/>
      <name val="Tahoma"/>
      <family val="2"/>
    </font>
    <font>
      <sz val="9"/>
      <color indexed="81"/>
      <name val="Tahoma"/>
      <family val="2"/>
    </font>
    <font>
      <sz val="8"/>
      <name val="Calibri"/>
      <family val="2"/>
      <charset val="238"/>
      <scheme val="minor"/>
    </font>
    <font>
      <u/>
      <sz val="9"/>
      <name val="Calibri"/>
      <family val="2"/>
      <charset val="238"/>
      <scheme val="minor"/>
    </font>
    <font>
      <i/>
      <sz val="11"/>
      <name val="Calibri"/>
      <family val="2"/>
      <charset val="238"/>
      <scheme val="minor"/>
    </font>
    <font>
      <b/>
      <sz val="8"/>
      <color indexed="81"/>
      <name val="Tahoma"/>
      <family val="2"/>
      <charset val="238"/>
    </font>
    <font>
      <sz val="8"/>
      <color indexed="81"/>
      <name val="Tahoma"/>
      <family val="2"/>
      <charset val="238"/>
    </font>
    <font>
      <sz val="9"/>
      <name val="Arial"/>
      <family val="2"/>
      <charset val="238"/>
    </font>
    <font>
      <b/>
      <sz val="9"/>
      <name val="Arial"/>
      <family val="2"/>
      <charset val="238"/>
    </font>
    <font>
      <b/>
      <sz val="11"/>
      <name val="Arial"/>
      <family val="2"/>
      <charset val="238"/>
    </font>
    <font>
      <u/>
      <sz val="10"/>
      <name val="Arial"/>
      <family val="2"/>
      <charset val="238"/>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0"/>
        <bgColor indexed="26"/>
      </patternFill>
    </fill>
    <fill>
      <patternFill patternType="solid">
        <fgColor indexed="9"/>
        <bgColor indexed="64"/>
      </patternFill>
    </fill>
  </fills>
  <borders count="54">
    <border>
      <left/>
      <right/>
      <top/>
      <bottom/>
      <diagonal/>
    </border>
    <border>
      <left/>
      <right/>
      <top/>
      <bottom style="thin">
        <color auto="1"/>
      </bottom>
      <diagonal/>
    </border>
    <border>
      <left style="thin">
        <color auto="1"/>
      </left>
      <right/>
      <top/>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style="medium">
        <color auto="1"/>
      </right>
      <top/>
      <bottom/>
      <diagonal/>
    </border>
    <border>
      <left/>
      <right/>
      <top style="thin">
        <color auto="1"/>
      </top>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8"/>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style="thin">
        <color auto="1"/>
      </right>
      <top style="thin">
        <color auto="1"/>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8"/>
      </top>
      <bottom/>
      <diagonal/>
    </border>
    <border>
      <left/>
      <right style="thin">
        <color auto="1"/>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25">
    <xf numFmtId="0" fontId="0" fillId="0" borderId="0"/>
    <xf numFmtId="0" fontId="3"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4" fillId="0" borderId="0" applyBorder="0" applyProtection="0"/>
    <xf numFmtId="0" fontId="11" fillId="0" borderId="0"/>
    <xf numFmtId="0" fontId="16" fillId="0" borderId="0"/>
    <xf numFmtId="0" fontId="15" fillId="0" borderId="0"/>
    <xf numFmtId="0" fontId="15" fillId="0" borderId="0"/>
    <xf numFmtId="0" fontId="11" fillId="0" borderId="0"/>
    <xf numFmtId="0" fontId="15" fillId="0" borderId="0"/>
    <xf numFmtId="0" fontId="7" fillId="0" borderId="0"/>
    <xf numFmtId="0" fontId="1" fillId="0" borderId="0"/>
    <xf numFmtId="0" fontId="4"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xf numFmtId="43" fontId="1" fillId="0" borderId="0" applyFont="0" applyFill="0" applyBorder="0" applyAlignment="0" applyProtection="0"/>
    <xf numFmtId="9" fontId="26" fillId="0" borderId="0" applyFont="0" applyFill="0" applyBorder="0" applyAlignment="0" applyProtection="0"/>
    <xf numFmtId="0" fontId="11" fillId="0" borderId="0"/>
    <xf numFmtId="0" fontId="11" fillId="0" borderId="0"/>
    <xf numFmtId="0" fontId="15" fillId="0" borderId="0"/>
    <xf numFmtId="0" fontId="11" fillId="0" borderId="0"/>
    <xf numFmtId="44" fontId="26" fillId="0" borderId="0" applyFont="0" applyFill="0" applyBorder="0" applyAlignment="0" applyProtection="0"/>
  </cellStyleXfs>
  <cellXfs count="706">
    <xf numFmtId="0" fontId="0" fillId="0" borderId="0" xfId="0"/>
    <xf numFmtId="0" fontId="11" fillId="0" borderId="0" xfId="3"/>
    <xf numFmtId="0" fontId="11" fillId="0" borderId="1" xfId="3" applyBorder="1"/>
    <xf numFmtId="0" fontId="11" fillId="2" borderId="1" xfId="3" applyFill="1" applyBorder="1"/>
    <xf numFmtId="0" fontId="11" fillId="2" borderId="0" xfId="3" applyFill="1"/>
    <xf numFmtId="0" fontId="11" fillId="3" borderId="0" xfId="3" applyFill="1"/>
    <xf numFmtId="0" fontId="5" fillId="0" borderId="0" xfId="3" applyFont="1"/>
    <xf numFmtId="0" fontId="4" fillId="0" borderId="0" xfId="3" applyFont="1"/>
    <xf numFmtId="0" fontId="1" fillId="0" borderId="0" xfId="2"/>
    <xf numFmtId="0" fontId="1" fillId="0" borderId="0" xfId="2" applyAlignment="1">
      <alignment horizontal="center" wrapText="1"/>
    </xf>
    <xf numFmtId="0" fontId="1" fillId="0" borderId="0" xfId="2" applyAlignment="1">
      <alignment horizontal="right" vertical="center"/>
    </xf>
    <xf numFmtId="0" fontId="6" fillId="0" borderId="0" xfId="2" applyFont="1" applyAlignment="1">
      <alignment horizontal="right" vertical="center"/>
    </xf>
    <xf numFmtId="0" fontId="1" fillId="0" borderId="0" xfId="2" applyFont="1"/>
    <xf numFmtId="0" fontId="1" fillId="0" borderId="0" xfId="2" applyFont="1" applyFill="1"/>
    <xf numFmtId="0" fontId="1" fillId="0" borderId="0" xfId="2" applyFill="1" applyAlignment="1">
      <alignment horizontal="left" vertical="top" wrapText="1"/>
    </xf>
    <xf numFmtId="0" fontId="1" fillId="0" borderId="0" xfId="2" applyAlignment="1">
      <alignment horizontal="left" vertical="top" wrapText="1"/>
    </xf>
    <xf numFmtId="0" fontId="6" fillId="0" borderId="0" xfId="2" applyFont="1" applyAlignment="1">
      <alignment horizontal="left" vertical="top" wrapText="1"/>
    </xf>
    <xf numFmtId="0" fontId="1" fillId="0" borderId="0" xfId="2" applyFont="1" applyFill="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7" fillId="0" borderId="0" xfId="2" applyFont="1" applyBorder="1" applyAlignment="1">
      <alignment horizontal="left" vertical="top" wrapText="1"/>
    </xf>
    <xf numFmtId="0" fontId="6" fillId="0" borderId="0" xfId="2" applyFont="1" applyAlignment="1">
      <alignment horizontal="right" vertical="top" wrapText="1"/>
    </xf>
    <xf numFmtId="0" fontId="6" fillId="0" borderId="0" xfId="2" applyFont="1" applyAlignment="1">
      <alignment horizontal="right" vertical="top" wrapText="1" indent="1"/>
    </xf>
    <xf numFmtId="0" fontId="8" fillId="3" borderId="0" xfId="3" applyFont="1" applyFill="1"/>
    <xf numFmtId="0" fontId="8" fillId="2" borderId="0" xfId="3" applyFont="1" applyFill="1"/>
    <xf numFmtId="0" fontId="9" fillId="0" borderId="0" xfId="2" applyFont="1"/>
    <xf numFmtId="0" fontId="10" fillId="0" borderId="0" xfId="2" applyFont="1"/>
    <xf numFmtId="0" fontId="10" fillId="0" borderId="0" xfId="2" applyFont="1" applyFill="1"/>
    <xf numFmtId="0" fontId="18" fillId="4" borderId="0" xfId="0" applyNumberFormat="1" applyFont="1" applyFill="1" applyAlignment="1" applyProtection="1">
      <alignment horizontal="left" vertical="center" wrapText="1"/>
      <protection locked="0"/>
    </xf>
    <xf numFmtId="0" fontId="18" fillId="4" borderId="0" xfId="0" applyNumberFormat="1" applyFont="1" applyFill="1" applyAlignment="1" applyProtection="1">
      <alignment horizontal="center" vertical="center" wrapText="1"/>
      <protection locked="0"/>
    </xf>
    <xf numFmtId="0" fontId="18" fillId="4" borderId="0" xfId="0" applyNumberFormat="1" applyFont="1" applyFill="1" applyAlignment="1" applyProtection="1">
      <alignment vertical="center" wrapText="1"/>
      <protection locked="0"/>
    </xf>
    <xf numFmtId="1" fontId="18" fillId="4" borderId="0" xfId="0" applyNumberFormat="1" applyFont="1" applyFill="1" applyAlignment="1" applyProtection="1">
      <alignment horizontal="center" vertical="center" wrapText="1"/>
      <protection locked="0"/>
    </xf>
    <xf numFmtId="0" fontId="18" fillId="5" borderId="0" xfId="0" applyNumberFormat="1" applyFont="1" applyFill="1" applyAlignment="1" applyProtection="1">
      <alignment vertical="center" wrapText="1"/>
      <protection locked="0"/>
    </xf>
    <xf numFmtId="0" fontId="18" fillId="4" borderId="7" xfId="0" applyNumberFormat="1" applyFont="1" applyFill="1" applyBorder="1" applyAlignment="1" applyProtection="1">
      <alignment vertical="center" wrapText="1"/>
      <protection locked="0"/>
    </xf>
    <xf numFmtId="0" fontId="18" fillId="4" borderId="0" xfId="0" applyNumberFormat="1" applyFont="1" applyFill="1" applyBorder="1" applyAlignment="1" applyProtection="1">
      <alignment vertical="center" wrapText="1"/>
      <protection locked="0"/>
    </xf>
    <xf numFmtId="2" fontId="18" fillId="4" borderId="0" xfId="0" applyNumberFormat="1" applyFont="1" applyFill="1" applyAlignment="1">
      <alignment horizontal="center" vertical="center" wrapText="1"/>
    </xf>
    <xf numFmtId="0" fontId="18" fillId="4" borderId="0" xfId="0" applyFont="1" applyFill="1" applyAlignment="1" applyProtection="1">
      <alignment vertical="center" wrapText="1"/>
      <protection locked="0"/>
    </xf>
    <xf numFmtId="2" fontId="18" fillId="4" borderId="0" xfId="0" applyNumberFormat="1" applyFont="1" applyFill="1" applyAlignment="1" applyProtection="1">
      <alignment horizontal="center" vertical="center" wrapText="1"/>
      <protection locked="0"/>
    </xf>
    <xf numFmtId="2" fontId="18" fillId="4" borderId="9" xfId="0" applyNumberFormat="1" applyFont="1" applyFill="1" applyBorder="1" applyAlignment="1" applyProtection="1">
      <alignment horizontal="center" vertical="center" wrapText="1"/>
      <protection locked="0"/>
    </xf>
    <xf numFmtId="0" fontId="18" fillId="4" borderId="0" xfId="0" applyNumberFormat="1" applyFont="1" applyFill="1" applyAlignment="1" applyProtection="1">
      <alignment wrapText="1"/>
      <protection locked="0"/>
    </xf>
    <xf numFmtId="0" fontId="18" fillId="4" borderId="0" xfId="0" applyFont="1" applyFill="1" applyAlignment="1">
      <alignment vertical="center" wrapText="1"/>
    </xf>
    <xf numFmtId="0" fontId="18" fillId="4" borderId="0" xfId="0" applyFont="1" applyFill="1" applyAlignment="1" applyProtection="1">
      <alignment vertical="center"/>
      <protection locked="0"/>
    </xf>
    <xf numFmtId="0" fontId="18" fillId="4" borderId="0" xfId="0" applyFont="1" applyFill="1" applyAlignment="1" applyProtection="1">
      <alignment horizontal="center" vertical="center"/>
      <protection locked="0"/>
    </xf>
    <xf numFmtId="0" fontId="19" fillId="4" borderId="0" xfId="0" applyFont="1" applyFill="1" applyAlignment="1">
      <alignment horizontal="center" vertical="center" wrapText="1"/>
    </xf>
    <xf numFmtId="0" fontId="19" fillId="4" borderId="0" xfId="0" applyFont="1" applyFill="1" applyAlignment="1">
      <alignment vertical="center" wrapText="1"/>
    </xf>
    <xf numFmtId="0" fontId="20" fillId="4" borderId="0" xfId="0" applyFont="1" applyFill="1" applyAlignment="1">
      <alignment horizontal="left" vertical="center" wrapText="1"/>
    </xf>
    <xf numFmtId="0" fontId="20" fillId="4" borderId="0" xfId="0" applyFont="1" applyFill="1" applyAlignment="1">
      <alignment horizontal="center" vertical="center" wrapText="1"/>
    </xf>
    <xf numFmtId="0" fontId="20" fillId="4" borderId="0" xfId="0" applyNumberFormat="1" applyFont="1" applyFill="1" applyAlignment="1">
      <alignment horizontal="left" vertical="center" wrapText="1"/>
    </xf>
    <xf numFmtId="49" fontId="20" fillId="4" borderId="0" xfId="0" applyNumberFormat="1" applyFont="1" applyFill="1" applyAlignment="1">
      <alignment horizontal="center" vertical="center" wrapText="1"/>
    </xf>
    <xf numFmtId="2" fontId="20" fillId="4" borderId="0" xfId="0" applyNumberFormat="1" applyFont="1" applyFill="1" applyAlignment="1">
      <alignment horizontal="center" vertical="center" wrapText="1"/>
    </xf>
    <xf numFmtId="1" fontId="20" fillId="4" borderId="0" xfId="0" applyNumberFormat="1" applyFont="1" applyFill="1" applyAlignment="1">
      <alignment horizontal="center" vertical="center" wrapText="1"/>
    </xf>
    <xf numFmtId="1" fontId="18" fillId="4" borderId="0" xfId="0" applyNumberFormat="1" applyFont="1" applyFill="1" applyAlignment="1" applyProtection="1">
      <alignment horizontal="center" vertical="center"/>
      <protection locked="0"/>
    </xf>
    <xf numFmtId="0" fontId="20" fillId="4" borderId="0" xfId="0" applyFont="1" applyFill="1" applyAlignment="1">
      <alignment vertical="center" wrapText="1"/>
    </xf>
    <xf numFmtId="0" fontId="18" fillId="4" borderId="16" xfId="0" applyNumberFormat="1" applyFont="1" applyFill="1" applyBorder="1" applyAlignment="1" applyProtection="1">
      <alignment horizontal="center" vertical="center" wrapText="1"/>
      <protection locked="0"/>
    </xf>
    <xf numFmtId="0" fontId="18" fillId="4" borderId="0" xfId="0" applyFont="1" applyFill="1"/>
    <xf numFmtId="0" fontId="18" fillId="4" borderId="0" xfId="0" applyFont="1" applyFill="1" applyAlignment="1">
      <alignment horizontal="left" vertical="top" wrapText="1"/>
    </xf>
    <xf numFmtId="0" fontId="18" fillId="4" borderId="0" xfId="0" applyFont="1" applyFill="1" applyAlignment="1">
      <alignment vertical="top" wrapText="1"/>
    </xf>
    <xf numFmtId="0" fontId="18" fillId="4" borderId="0" xfId="0" applyFont="1" applyFill="1" applyAlignment="1">
      <alignment wrapText="1"/>
    </xf>
    <xf numFmtId="0" fontId="18" fillId="4" borderId="0" xfId="0" applyFont="1" applyFill="1" applyBorder="1" applyAlignment="1">
      <alignment horizontal="left" vertical="top" wrapText="1"/>
    </xf>
    <xf numFmtId="0" fontId="18" fillId="4" borderId="0" xfId="0" applyFont="1" applyFill="1" applyAlignment="1" applyProtection="1">
      <alignment wrapText="1"/>
      <protection locked="0"/>
    </xf>
    <xf numFmtId="0" fontId="18" fillId="4" borderId="0" xfId="0" applyFont="1" applyFill="1" applyAlignment="1" applyProtection="1">
      <alignment horizontal="center" vertical="center" wrapText="1"/>
      <protection locked="0"/>
    </xf>
    <xf numFmtId="0" fontId="18" fillId="4" borderId="0" xfId="0" applyFont="1" applyFill="1" applyAlignment="1">
      <alignment horizontal="center" vertical="center" wrapText="1"/>
    </xf>
    <xf numFmtId="0" fontId="18" fillId="4" borderId="29" xfId="0" applyNumberFormat="1" applyFont="1" applyFill="1" applyBorder="1" applyAlignment="1" applyProtection="1">
      <alignment horizontal="center" vertical="center" wrapText="1"/>
      <protection locked="0"/>
    </xf>
    <xf numFmtId="0" fontId="18" fillId="4" borderId="0" xfId="0" applyNumberFormat="1" applyFont="1" applyFill="1" applyBorder="1" applyAlignment="1" applyProtection="1">
      <alignment wrapText="1"/>
      <protection locked="0"/>
    </xf>
    <xf numFmtId="0" fontId="18" fillId="4" borderId="0" xfId="0" applyFont="1" applyFill="1" applyAlignment="1" applyProtection="1">
      <alignment horizontal="left" vertical="center"/>
      <protection locked="0"/>
    </xf>
    <xf numFmtId="1" fontId="17" fillId="4" borderId="0" xfId="0" applyNumberFormat="1" applyFont="1" applyFill="1" applyAlignment="1">
      <alignment horizontal="center" vertical="center"/>
    </xf>
    <xf numFmtId="0" fontId="19" fillId="4" borderId="0" xfId="0" applyFont="1" applyFill="1" applyAlignment="1">
      <alignment horizontal="left" vertical="center" wrapText="1"/>
    </xf>
    <xf numFmtId="0" fontId="18" fillId="4" borderId="0" xfId="0" applyNumberFormat="1" applyFont="1" applyFill="1" applyAlignment="1">
      <alignment horizontal="left" vertical="center" wrapText="1"/>
    </xf>
    <xf numFmtId="4" fontId="20" fillId="4" borderId="0" xfId="0" applyNumberFormat="1" applyFont="1" applyFill="1" applyAlignment="1">
      <alignment horizontal="right" wrapText="1"/>
    </xf>
    <xf numFmtId="4" fontId="18" fillId="4" borderId="0" xfId="0" applyNumberFormat="1" applyFont="1" applyFill="1" applyAlignment="1" applyProtection="1">
      <alignment horizontal="right" wrapText="1"/>
      <protection locked="0"/>
    </xf>
    <xf numFmtId="0" fontId="18" fillId="4" borderId="0" xfId="0" applyFont="1" applyFill="1" applyAlignment="1">
      <alignment horizontal="center" vertical="center"/>
    </xf>
    <xf numFmtId="0" fontId="18" fillId="4" borderId="7" xfId="0" applyNumberFormat="1" applyFont="1" applyFill="1" applyBorder="1" applyAlignment="1" applyProtection="1">
      <alignment horizontal="center" vertical="center" wrapText="1"/>
      <protection locked="0"/>
    </xf>
    <xf numFmtId="0" fontId="18" fillId="4" borderId="0" xfId="0" applyNumberFormat="1" applyFont="1" applyFill="1" applyBorder="1" applyAlignment="1" applyProtection="1">
      <alignment horizontal="center" vertical="center" wrapText="1"/>
      <protection locked="0"/>
    </xf>
    <xf numFmtId="0" fontId="18" fillId="4" borderId="0" xfId="0" applyFont="1" applyFill="1" applyBorder="1" applyAlignment="1">
      <alignment horizontal="center" vertical="center" wrapText="1"/>
    </xf>
    <xf numFmtId="0" fontId="18" fillId="4" borderId="0" xfId="0" applyFont="1" applyFill="1" applyBorder="1" applyAlignment="1" applyProtection="1">
      <alignment horizontal="center" vertical="center" wrapText="1"/>
      <protection locked="0"/>
    </xf>
    <xf numFmtId="44" fontId="18" fillId="4" borderId="0" xfId="24" applyFont="1" applyFill="1" applyAlignment="1">
      <alignment horizontal="center" vertical="center" wrapText="1"/>
    </xf>
    <xf numFmtId="44" fontId="18" fillId="4" borderId="0" xfId="24" applyFont="1" applyFill="1" applyAlignment="1">
      <alignment vertical="top" wrapText="1"/>
    </xf>
    <xf numFmtId="0" fontId="18" fillId="4" borderId="45" xfId="0" applyFont="1" applyFill="1" applyBorder="1" applyAlignment="1" applyProtection="1">
      <alignment horizontal="center" vertical="center" wrapText="1"/>
      <protection locked="0"/>
    </xf>
    <xf numFmtId="0" fontId="18" fillId="4" borderId="0" xfId="0" applyFont="1" applyFill="1" applyAlignment="1" applyProtection="1">
      <alignment horizontal="right" wrapText="1"/>
      <protection locked="0"/>
    </xf>
    <xf numFmtId="0" fontId="1" fillId="4" borderId="0" xfId="0" applyFont="1" applyFill="1" applyAlignment="1" applyProtection="1">
      <alignment wrapText="1"/>
      <protection locked="0"/>
    </xf>
    <xf numFmtId="0" fontId="1" fillId="4" borderId="0" xfId="0" applyFont="1" applyFill="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45" xfId="0" applyFont="1" applyFill="1" applyBorder="1" applyAlignment="1" applyProtection="1">
      <alignment horizontal="center" vertical="center" wrapText="1"/>
      <protection locked="0"/>
    </xf>
    <xf numFmtId="4" fontId="18" fillId="4" borderId="0" xfId="0" applyNumberFormat="1" applyFont="1" applyFill="1" applyBorder="1" applyAlignment="1" applyProtection="1">
      <alignment horizontal="left" vertical="top" wrapText="1"/>
      <protection locked="0"/>
    </xf>
    <xf numFmtId="0" fontId="18" fillId="4" borderId="0" xfId="0" applyNumberFormat="1" applyFont="1" applyFill="1" applyBorder="1" applyAlignment="1" applyProtection="1">
      <alignment horizontal="right" wrapText="1"/>
      <protection locked="0"/>
    </xf>
    <xf numFmtId="4" fontId="20" fillId="4" borderId="0" xfId="0" applyNumberFormat="1" applyFont="1" applyFill="1" applyAlignment="1">
      <alignment horizontal="right" vertical="center" wrapText="1"/>
    </xf>
    <xf numFmtId="0" fontId="0" fillId="0" borderId="0" xfId="0" applyProtection="1">
      <protection locked="0"/>
    </xf>
    <xf numFmtId="49" fontId="35" fillId="0" borderId="0" xfId="0" applyNumberFormat="1" applyFont="1" applyFill="1" applyAlignment="1">
      <alignment horizontal="left" vertical="top" wrapText="1"/>
    </xf>
    <xf numFmtId="0" fontId="35" fillId="0" borderId="0" xfId="0" applyFont="1" applyFill="1" applyAlignment="1">
      <alignment horizontal="left" vertical="top" wrapText="1"/>
    </xf>
    <xf numFmtId="0" fontId="35" fillId="0" borderId="0" xfId="0" applyFont="1" applyFill="1" applyAlignment="1">
      <alignment horizontal="left" vertical="center" wrapText="1"/>
    </xf>
    <xf numFmtId="0" fontId="35" fillId="0" borderId="0" xfId="0" applyFont="1" applyAlignment="1">
      <alignment horizontal="left" vertical="top" wrapText="1"/>
    </xf>
    <xf numFmtId="0" fontId="35" fillId="0" borderId="0" xfId="0" applyNumberFormat="1" applyFont="1" applyAlignment="1">
      <alignment horizontal="left" vertical="top" wrapText="1"/>
    </xf>
    <xf numFmtId="49" fontId="35" fillId="0" borderId="0" xfId="0" applyNumberFormat="1" applyFont="1" applyAlignment="1">
      <alignment horizontal="left" vertical="top" wrapText="1"/>
    </xf>
    <xf numFmtId="2" fontId="35" fillId="0" borderId="0" xfId="0" applyNumberFormat="1" applyFont="1" applyAlignment="1">
      <alignment wrapText="1"/>
    </xf>
    <xf numFmtId="0" fontId="35" fillId="0" borderId="0" xfId="0" applyFont="1" applyAlignment="1">
      <alignment wrapText="1"/>
    </xf>
    <xf numFmtId="0" fontId="6" fillId="0" borderId="0" xfId="0" applyFont="1" applyFill="1" applyBorder="1" applyAlignment="1" applyProtection="1">
      <alignment horizontal="center"/>
      <protection locked="0"/>
    </xf>
    <xf numFmtId="2" fontId="35" fillId="0" borderId="0" xfId="0" applyNumberFormat="1" applyFont="1" applyAlignment="1">
      <alignment horizontal="center" vertical="center" wrapText="1"/>
    </xf>
    <xf numFmtId="0" fontId="35" fillId="0" borderId="0" xfId="0" applyFont="1" applyAlignment="1">
      <alignment horizontal="center" vertical="center" wrapText="1"/>
    </xf>
    <xf numFmtId="0" fontId="35" fillId="6" borderId="0" xfId="0" applyFont="1" applyFill="1" applyAlignment="1">
      <alignment horizontal="center" vertical="center" wrapText="1"/>
    </xf>
    <xf numFmtId="0" fontId="1" fillId="0" borderId="0" xfId="0" applyNumberFormat="1" applyFont="1" applyAlignment="1" applyProtection="1">
      <alignment wrapText="1"/>
      <protection locked="0"/>
    </xf>
    <xf numFmtId="0" fontId="36" fillId="0" borderId="27" xfId="0" applyNumberFormat="1" applyFont="1" applyFill="1" applyBorder="1" applyAlignment="1">
      <alignment horizontal="left" vertical="center" wrapText="1"/>
    </xf>
    <xf numFmtId="0" fontId="36" fillId="0" borderId="51" xfId="0" applyNumberFormat="1" applyFont="1" applyFill="1" applyBorder="1" applyAlignment="1">
      <alignment horizontal="left" vertical="center" wrapText="1"/>
    </xf>
    <xf numFmtId="0" fontId="36" fillId="0" borderId="2"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7" fillId="0" borderId="27" xfId="0" applyNumberFormat="1" applyFont="1" applyFill="1" applyBorder="1" applyAlignment="1">
      <alignment vertical="center" wrapText="1"/>
    </xf>
    <xf numFmtId="0" fontId="37" fillId="0" borderId="26" xfId="0" applyNumberFormat="1" applyFont="1" applyFill="1" applyBorder="1" applyAlignment="1">
      <alignment vertical="center" wrapText="1"/>
    </xf>
    <xf numFmtId="0" fontId="6" fillId="0" borderId="0" xfId="0" applyNumberFormat="1" applyFont="1" applyAlignment="1" applyProtection="1">
      <alignment horizontal="center" wrapText="1"/>
      <protection locked="0"/>
    </xf>
    <xf numFmtId="0" fontId="1" fillId="0" borderId="0" xfId="0" applyNumberFormat="1" applyFont="1" applyFill="1" applyAlignment="1" applyProtection="1">
      <alignment wrapText="1"/>
      <protection locked="0"/>
    </xf>
    <xf numFmtId="0" fontId="6" fillId="0" borderId="41" xfId="0" applyNumberFormat="1" applyFont="1" applyFill="1" applyBorder="1" applyAlignment="1" applyProtection="1">
      <alignment horizontal="center" vertical="center" wrapText="1"/>
      <protection locked="0"/>
    </xf>
    <xf numFmtId="0" fontId="36" fillId="0" borderId="31" xfId="0" applyNumberFormat="1" applyFont="1" applyFill="1" applyBorder="1" applyAlignment="1">
      <alignment vertical="center" wrapText="1"/>
    </xf>
    <xf numFmtId="0" fontId="36" fillId="0" borderId="41" xfId="0" applyNumberFormat="1" applyFont="1" applyFill="1" applyBorder="1" applyAlignment="1">
      <alignment vertical="center" wrapText="1"/>
    </xf>
    <xf numFmtId="0" fontId="36" fillId="0" borderId="3" xfId="0" applyNumberFormat="1" applyFont="1" applyFill="1" applyBorder="1" applyAlignment="1">
      <alignment vertical="center" wrapText="1"/>
    </xf>
    <xf numFmtId="0" fontId="6" fillId="0" borderId="45" xfId="0" applyNumberFormat="1" applyFont="1" applyFill="1" applyBorder="1" applyAlignment="1" applyProtection="1">
      <alignment horizontal="center" wrapText="1"/>
      <protection locked="0"/>
    </xf>
    <xf numFmtId="0" fontId="36" fillId="0" borderId="45" xfId="0" applyNumberFormat="1" applyFont="1" applyFill="1" applyBorder="1" applyAlignment="1">
      <alignment horizontal="center" vertical="center" wrapText="1"/>
    </xf>
    <xf numFmtId="0" fontId="6" fillId="0" borderId="0" xfId="0" applyNumberFormat="1" applyFont="1" applyFill="1" applyAlignment="1" applyProtection="1">
      <alignment horizontal="center" wrapText="1"/>
      <protection locked="0"/>
    </xf>
    <xf numFmtId="0" fontId="18" fillId="0" borderId="45" xfId="0" applyNumberFormat="1" applyFont="1" applyFill="1" applyBorder="1" applyAlignment="1" applyProtection="1">
      <alignment horizontal="center" vertical="top" wrapText="1"/>
      <protection locked="0"/>
    </xf>
    <xf numFmtId="1" fontId="18" fillId="0" borderId="45" xfId="0" applyNumberFormat="1" applyFont="1" applyFill="1" applyBorder="1" applyAlignment="1">
      <alignment horizontal="left" vertical="top" wrapText="1"/>
    </xf>
    <xf numFmtId="0" fontId="18" fillId="0" borderId="45" xfId="0" applyNumberFormat="1" applyFont="1" applyFill="1" applyBorder="1" applyAlignment="1">
      <alignment horizontal="left" vertical="top" wrapText="1"/>
    </xf>
    <xf numFmtId="0" fontId="18" fillId="0" borderId="45" xfId="0" applyNumberFormat="1" applyFont="1" applyFill="1" applyBorder="1" applyAlignment="1" applyProtection="1">
      <alignment vertical="top" wrapText="1"/>
      <protection locked="0"/>
    </xf>
    <xf numFmtId="0" fontId="18" fillId="0" borderId="45" xfId="0" applyNumberFormat="1" applyFont="1" applyFill="1" applyBorder="1" applyAlignment="1" applyProtection="1">
      <alignment horizontal="left" vertical="top" wrapText="1"/>
      <protection locked="0"/>
    </xf>
    <xf numFmtId="0" fontId="18" fillId="0" borderId="45" xfId="0" applyNumberFormat="1" applyFont="1" applyFill="1" applyBorder="1" applyAlignment="1" applyProtection="1">
      <alignment horizontal="center" vertical="center" wrapText="1"/>
      <protection locked="0"/>
    </xf>
    <xf numFmtId="4" fontId="18" fillId="0" borderId="48" xfId="0" applyNumberFormat="1" applyFont="1" applyFill="1" applyBorder="1" applyAlignment="1" applyProtection="1">
      <alignment horizontal="right" wrapText="1"/>
      <protection locked="0"/>
    </xf>
    <xf numFmtId="0" fontId="18" fillId="0" borderId="16" xfId="0" applyNumberFormat="1" applyFont="1" applyFill="1" applyBorder="1" applyAlignment="1" applyProtection="1">
      <alignment horizontal="center" vertical="top" wrapText="1"/>
      <protection locked="0"/>
    </xf>
    <xf numFmtId="0" fontId="18" fillId="0" borderId="16" xfId="0" applyNumberFormat="1" applyFont="1" applyFill="1" applyBorder="1" applyAlignment="1" applyProtection="1">
      <alignment horizontal="left" vertical="top" wrapText="1"/>
      <protection locked="0"/>
    </xf>
    <xf numFmtId="0" fontId="22" fillId="0" borderId="16" xfId="1" applyNumberFormat="1" applyFont="1" applyFill="1" applyBorder="1" applyAlignment="1" applyProtection="1">
      <alignment horizontal="center" vertical="top" wrapText="1"/>
      <protection locked="0"/>
    </xf>
    <xf numFmtId="0" fontId="18" fillId="0" borderId="17" xfId="0" applyNumberFormat="1" applyFont="1" applyFill="1" applyBorder="1" applyAlignment="1" applyProtection="1">
      <alignment horizontal="center" vertical="top" wrapText="1"/>
      <protection locked="0"/>
    </xf>
    <xf numFmtId="1" fontId="18" fillId="0" borderId="14" xfId="0" applyNumberFormat="1" applyFont="1" applyFill="1" applyBorder="1" applyAlignment="1" applyProtection="1">
      <alignment horizontal="center" vertical="top" wrapText="1"/>
      <protection locked="0"/>
    </xf>
    <xf numFmtId="0" fontId="18" fillId="0" borderId="15" xfId="0" applyNumberFormat="1" applyFont="1" applyFill="1" applyBorder="1" applyAlignment="1" applyProtection="1">
      <alignment horizontal="center" vertical="top" wrapText="1"/>
      <protection locked="0"/>
    </xf>
    <xf numFmtId="1" fontId="18" fillId="0" borderId="18" xfId="0" applyNumberFormat="1" applyFont="1" applyFill="1" applyBorder="1" applyAlignment="1" applyProtection="1">
      <alignment horizontal="center" vertical="top" wrapText="1"/>
      <protection locked="0"/>
    </xf>
    <xf numFmtId="0" fontId="18" fillId="0" borderId="15" xfId="0" applyNumberFormat="1" applyFont="1" applyFill="1" applyBorder="1" applyAlignment="1" applyProtection="1">
      <alignment horizontal="left" vertical="top" wrapText="1"/>
      <protection locked="0"/>
    </xf>
    <xf numFmtId="0" fontId="18" fillId="0" borderId="0" xfId="0" applyFont="1" applyFill="1"/>
    <xf numFmtId="0" fontId="18" fillId="0" borderId="45" xfId="0" quotePrefix="1" applyNumberFormat="1" applyFont="1" applyFill="1" applyBorder="1" applyAlignment="1" applyProtection="1">
      <alignment horizontal="center" vertical="top" wrapText="1"/>
      <protection locked="0"/>
    </xf>
    <xf numFmtId="0" fontId="18" fillId="0" borderId="45" xfId="0" applyNumberFormat="1" applyFont="1" applyFill="1" applyBorder="1" applyAlignment="1">
      <alignment horizontal="center" vertical="top" wrapText="1"/>
    </xf>
    <xf numFmtId="0" fontId="18" fillId="0" borderId="45" xfId="0" applyFont="1" applyFill="1" applyBorder="1" applyAlignment="1">
      <alignment vertical="top" wrapText="1"/>
    </xf>
    <xf numFmtId="0" fontId="18" fillId="0" borderId="45" xfId="0" applyFont="1" applyFill="1" applyBorder="1" applyAlignment="1">
      <alignment horizontal="left" vertical="top" wrapText="1"/>
    </xf>
    <xf numFmtId="0" fontId="18" fillId="0" borderId="45" xfId="0" applyFont="1" applyFill="1" applyBorder="1" applyAlignment="1">
      <alignment horizontal="center" vertical="center" wrapText="1"/>
    </xf>
    <xf numFmtId="4" fontId="18" fillId="0" borderId="48" xfId="0" applyNumberFormat="1" applyFont="1" applyFill="1" applyBorder="1" applyAlignment="1">
      <alignment horizontal="right" wrapText="1"/>
    </xf>
    <xf numFmtId="2" fontId="18" fillId="0" borderId="16" xfId="0" applyNumberFormat="1" applyFont="1" applyFill="1" applyBorder="1" applyAlignment="1">
      <alignment horizontal="center" vertical="top" wrapText="1"/>
    </xf>
    <xf numFmtId="0" fontId="18" fillId="0" borderId="16" xfId="0" applyFont="1" applyFill="1" applyBorder="1" applyAlignment="1">
      <alignment horizontal="left" vertical="top" wrapText="1"/>
    </xf>
    <xf numFmtId="0" fontId="18" fillId="0" borderId="16" xfId="0" applyFont="1" applyFill="1" applyBorder="1" applyAlignment="1">
      <alignment horizontal="center" vertical="top" wrapText="1"/>
    </xf>
    <xf numFmtId="4" fontId="18" fillId="0" borderId="16" xfId="0" applyNumberFormat="1" applyFont="1" applyFill="1" applyBorder="1" applyAlignment="1">
      <alignment horizontal="center" vertical="top" wrapText="1"/>
    </xf>
    <xf numFmtId="4" fontId="18" fillId="0" borderId="16" xfId="0" applyNumberFormat="1" applyFont="1" applyFill="1" applyBorder="1" applyAlignment="1" applyProtection="1">
      <alignment horizontal="center" vertical="top" wrapText="1"/>
      <protection locked="0"/>
    </xf>
    <xf numFmtId="0" fontId="22" fillId="0" borderId="16" xfId="1" applyFont="1" applyFill="1" applyBorder="1" applyAlignment="1" applyProtection="1">
      <alignment horizontal="center" vertical="top" wrapText="1"/>
    </xf>
    <xf numFmtId="0" fontId="18" fillId="0" borderId="16" xfId="0" applyFont="1" applyFill="1" applyBorder="1" applyAlignment="1" applyProtection="1">
      <alignment horizontal="center" vertical="top" wrapText="1"/>
      <protection locked="0"/>
    </xf>
    <xf numFmtId="166" fontId="18" fillId="0" borderId="16" xfId="3" quotePrefix="1" applyNumberFormat="1" applyFont="1" applyFill="1" applyBorder="1" applyAlignment="1">
      <alignment horizontal="center" vertical="top" wrapText="1"/>
    </xf>
    <xf numFmtId="1" fontId="18" fillId="0" borderId="17" xfId="0" applyNumberFormat="1" applyFont="1" applyFill="1" applyBorder="1" applyAlignment="1" applyProtection="1">
      <alignment horizontal="center" vertical="top" wrapText="1"/>
      <protection locked="0"/>
    </xf>
    <xf numFmtId="1" fontId="18" fillId="0" borderId="14" xfId="0" applyNumberFormat="1" applyFont="1" applyFill="1" applyBorder="1" applyAlignment="1">
      <alignment horizontal="center" vertical="top" wrapText="1"/>
    </xf>
    <xf numFmtId="0" fontId="18" fillId="0" borderId="15" xfId="0" applyFont="1" applyFill="1" applyBorder="1" applyAlignment="1">
      <alignment horizontal="center" vertical="top" wrapText="1"/>
    </xf>
    <xf numFmtId="1" fontId="18" fillId="0" borderId="18" xfId="0" applyNumberFormat="1" applyFont="1" applyFill="1" applyBorder="1" applyAlignment="1">
      <alignment horizontal="center" vertical="top" wrapText="1"/>
    </xf>
    <xf numFmtId="9" fontId="18" fillId="0" borderId="15" xfId="0" applyNumberFormat="1" applyFont="1" applyFill="1" applyBorder="1" applyAlignment="1">
      <alignment horizontal="left" vertical="top" wrapText="1"/>
    </xf>
    <xf numFmtId="2" fontId="18" fillId="0" borderId="16"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4" fontId="18" fillId="0" borderId="16" xfId="0" applyNumberFormat="1" applyFont="1" applyFill="1" applyBorder="1" applyAlignment="1">
      <alignment horizontal="center" vertical="center" wrapText="1"/>
    </xf>
    <xf numFmtId="4" fontId="18" fillId="0" borderId="16" xfId="0" applyNumberFormat="1" applyFont="1" applyFill="1" applyBorder="1" applyAlignment="1" applyProtection="1">
      <alignment horizontal="center" vertical="center" wrapText="1"/>
      <protection locked="0"/>
    </xf>
    <xf numFmtId="0" fontId="22" fillId="0" borderId="16" xfId="1" applyFont="1" applyFill="1" applyBorder="1" applyAlignment="1" applyProtection="1">
      <alignment horizontal="center" vertical="center" wrapText="1"/>
    </xf>
    <xf numFmtId="0" fontId="18" fillId="0" borderId="16" xfId="0" applyFont="1" applyFill="1" applyBorder="1" applyAlignment="1" applyProtection="1">
      <alignment horizontal="center" vertical="center" wrapText="1"/>
      <protection locked="0"/>
    </xf>
    <xf numFmtId="166" fontId="18" fillId="0" borderId="16" xfId="3" quotePrefix="1" applyNumberFormat="1" applyFont="1" applyFill="1" applyBorder="1" applyAlignment="1">
      <alignment horizontal="center" vertical="center" wrapText="1"/>
    </xf>
    <xf numFmtId="1" fontId="18" fillId="0" borderId="17" xfId="0" applyNumberFormat="1" applyFont="1" applyFill="1" applyBorder="1" applyAlignment="1" applyProtection="1">
      <alignment horizontal="center" vertical="center" wrapText="1"/>
      <protection locked="0"/>
    </xf>
    <xf numFmtId="1" fontId="18" fillId="0" borderId="14"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1" fontId="18" fillId="0" borderId="18" xfId="0" applyNumberFormat="1" applyFont="1" applyFill="1" applyBorder="1" applyAlignment="1">
      <alignment horizontal="center" vertical="center" wrapText="1"/>
    </xf>
    <xf numFmtId="9" fontId="18" fillId="0" borderId="15" xfId="0" applyNumberFormat="1" applyFont="1" applyFill="1" applyBorder="1" applyAlignment="1">
      <alignment horizontal="center" vertical="center" wrapText="1"/>
    </xf>
    <xf numFmtId="0" fontId="18" fillId="0" borderId="0" xfId="0" applyFont="1" applyFill="1" applyAlignment="1">
      <alignment horizontal="center" vertical="center"/>
    </xf>
    <xf numFmtId="4" fontId="18" fillId="0" borderId="16" xfId="3" quotePrefix="1" applyNumberFormat="1" applyFont="1" applyFill="1" applyBorder="1" applyAlignment="1">
      <alignment horizontal="center" vertical="center" wrapText="1"/>
    </xf>
    <xf numFmtId="4" fontId="18" fillId="0" borderId="16" xfId="3" applyNumberFormat="1" applyFont="1" applyFill="1" applyBorder="1" applyAlignment="1">
      <alignment horizontal="center" vertical="center" wrapText="1"/>
    </xf>
    <xf numFmtId="1" fontId="18" fillId="0" borderId="14" xfId="3" quotePrefix="1" applyNumberFormat="1" applyFont="1" applyFill="1" applyBorder="1" applyAlignment="1">
      <alignment horizontal="center" vertical="center" wrapText="1"/>
    </xf>
    <xf numFmtId="4" fontId="18" fillId="0" borderId="16" xfId="8" applyNumberFormat="1" applyFont="1" applyFill="1" applyBorder="1" applyAlignment="1">
      <alignment horizontal="center" vertical="center" wrapText="1"/>
    </xf>
    <xf numFmtId="0" fontId="18" fillId="0" borderId="16" xfId="9" applyFont="1" applyFill="1" applyBorder="1" applyAlignment="1">
      <alignment horizontal="center" vertical="center" wrapText="1"/>
    </xf>
    <xf numFmtId="0" fontId="18" fillId="0" borderId="16" xfId="10" applyFont="1" applyFill="1" applyBorder="1" applyAlignment="1">
      <alignment horizontal="center" vertical="center" wrapText="1"/>
    </xf>
    <xf numFmtId="0" fontId="18" fillId="0" borderId="45" xfId="0" applyFont="1" applyFill="1" applyBorder="1" applyAlignment="1">
      <alignment horizontal="center" vertical="top" wrapText="1"/>
    </xf>
    <xf numFmtId="0" fontId="18" fillId="0" borderId="45" xfId="9" applyFont="1" applyFill="1" applyBorder="1" applyAlignment="1">
      <alignment horizontal="center" vertical="top" wrapText="1"/>
    </xf>
    <xf numFmtId="0" fontId="18" fillId="0" borderId="45" xfId="9" applyFont="1" applyFill="1" applyBorder="1" applyAlignment="1">
      <alignment horizontal="left" vertical="top" wrapText="1"/>
    </xf>
    <xf numFmtId="0" fontId="18" fillId="0" borderId="45" xfId="9" applyFont="1" applyFill="1" applyBorder="1" applyAlignment="1">
      <alignment vertical="top" wrapText="1"/>
    </xf>
    <xf numFmtId="4" fontId="18" fillId="0" borderId="45" xfId="0" applyNumberFormat="1" applyFont="1" applyFill="1" applyBorder="1" applyAlignment="1">
      <alignment horizontal="center" vertical="center" wrapText="1"/>
    </xf>
    <xf numFmtId="0" fontId="18" fillId="0" borderId="45" xfId="9" applyFont="1" applyFill="1" applyBorder="1" applyAlignment="1">
      <alignment horizontal="center" vertical="center" wrapText="1"/>
    </xf>
    <xf numFmtId="4" fontId="18" fillId="0" borderId="48" xfId="9" applyNumberFormat="1" applyFont="1" applyFill="1" applyBorder="1" applyAlignment="1">
      <alignment horizontal="right" wrapText="1"/>
    </xf>
    <xf numFmtId="9" fontId="18" fillId="0" borderId="16" xfId="0" applyNumberFormat="1" applyFont="1" applyFill="1" applyBorder="1" applyAlignment="1">
      <alignment horizontal="center" vertical="center" wrapText="1"/>
    </xf>
    <xf numFmtId="4" fontId="18" fillId="0" borderId="16" xfId="11" applyNumberFormat="1" applyFont="1" applyFill="1" applyBorder="1" applyAlignment="1">
      <alignment horizontal="center" vertical="center" wrapText="1"/>
    </xf>
    <xf numFmtId="1" fontId="18" fillId="0" borderId="14" xfId="0" applyNumberFormat="1" applyFont="1" applyFill="1" applyBorder="1" applyAlignment="1" applyProtection="1">
      <alignment horizontal="center" vertical="center" wrapText="1"/>
      <protection locked="0"/>
    </xf>
    <xf numFmtId="0" fontId="18" fillId="0" borderId="15" xfId="0" applyNumberFormat="1" applyFont="1" applyFill="1" applyBorder="1" applyAlignment="1" applyProtection="1">
      <alignment horizontal="center" vertical="center" wrapText="1"/>
      <protection locked="0"/>
    </xf>
    <xf numFmtId="0" fontId="18" fillId="0" borderId="16" xfId="0" applyNumberFormat="1" applyFont="1" applyFill="1" applyBorder="1" applyAlignment="1" applyProtection="1">
      <alignment horizontal="center" vertical="center" wrapText="1"/>
      <protection locked="0"/>
    </xf>
    <xf numFmtId="1" fontId="18" fillId="0" borderId="18" xfId="0" applyNumberFormat="1"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0" fontId="18" fillId="0" borderId="16" xfId="12" applyFont="1" applyFill="1" applyBorder="1" applyAlignment="1">
      <alignment horizontal="center" vertical="center" wrapText="1"/>
    </xf>
    <xf numFmtId="0" fontId="18" fillId="0" borderId="15" xfId="0" applyFont="1" applyFill="1" applyBorder="1" applyAlignment="1" applyProtection="1">
      <alignment horizontal="center" vertical="center" wrapText="1"/>
      <protection locked="0"/>
    </xf>
    <xf numFmtId="0" fontId="18" fillId="0" borderId="45" xfId="12" applyFont="1" applyFill="1" applyBorder="1" applyAlignment="1">
      <alignment horizontal="center" vertical="top" wrapText="1"/>
    </xf>
    <xf numFmtId="0" fontId="18" fillId="0" borderId="45" xfId="12" applyFont="1" applyFill="1" applyBorder="1" applyAlignment="1">
      <alignment horizontal="left" vertical="top" wrapText="1"/>
    </xf>
    <xf numFmtId="0" fontId="18" fillId="0" borderId="45" xfId="12" applyFont="1" applyFill="1" applyBorder="1" applyAlignment="1">
      <alignment vertical="top" wrapText="1"/>
    </xf>
    <xf numFmtId="0" fontId="18" fillId="0" borderId="45" xfId="12" applyFont="1" applyFill="1" applyBorder="1" applyAlignment="1">
      <alignment horizontal="center" vertical="center" wrapText="1"/>
    </xf>
    <xf numFmtId="4" fontId="18" fillId="0" borderId="48" xfId="12" applyNumberFormat="1" applyFont="1" applyFill="1" applyBorder="1" applyAlignment="1">
      <alignment horizontal="right" wrapText="1"/>
    </xf>
    <xf numFmtId="4" fontId="18" fillId="0" borderId="16" xfId="12" applyNumberFormat="1" applyFont="1" applyFill="1" applyBorder="1" applyAlignment="1">
      <alignment horizontal="center" vertical="center" wrapText="1"/>
    </xf>
    <xf numFmtId="0" fontId="18" fillId="0" borderId="45" xfId="0" applyFont="1" applyFill="1" applyBorder="1" applyAlignment="1" applyProtection="1">
      <alignment vertical="top" wrapText="1"/>
      <protection locked="0"/>
    </xf>
    <xf numFmtId="49" fontId="18" fillId="0" borderId="45" xfId="0" applyNumberFormat="1" applyFont="1" applyFill="1" applyBorder="1" applyAlignment="1" applyProtection="1">
      <alignment horizontal="left" vertical="top" wrapText="1"/>
      <protection locked="0"/>
    </xf>
    <xf numFmtId="9" fontId="18" fillId="0" borderId="15" xfId="0" applyNumberFormat="1" applyFont="1" applyFill="1" applyBorder="1" applyAlignment="1" applyProtection="1">
      <alignment horizontal="center" vertical="center" wrapText="1"/>
      <protection locked="0"/>
    </xf>
    <xf numFmtId="4" fontId="18" fillId="0" borderId="48" xfId="17" applyNumberFormat="1" applyFont="1" applyFill="1" applyBorder="1" applyAlignment="1" applyProtection="1">
      <alignment horizontal="right" wrapText="1"/>
      <protection locked="0"/>
    </xf>
    <xf numFmtId="0" fontId="18" fillId="0" borderId="17" xfId="0" applyNumberFormat="1" applyFont="1" applyFill="1" applyBorder="1" applyAlignment="1" applyProtection="1">
      <alignment horizontal="center" vertical="center" wrapText="1"/>
      <protection locked="0"/>
    </xf>
    <xf numFmtId="2" fontId="18" fillId="0" borderId="18" xfId="0" applyNumberFormat="1" applyFont="1" applyFill="1" applyBorder="1" applyAlignment="1" applyProtection="1">
      <alignment horizontal="center" vertical="center" wrapText="1"/>
      <protection locked="0"/>
    </xf>
    <xf numFmtId="0" fontId="18" fillId="0" borderId="18" xfId="0" applyNumberFormat="1" applyFont="1" applyFill="1" applyBorder="1" applyAlignment="1" applyProtection="1">
      <alignment horizontal="center" vertical="center" wrapText="1"/>
      <protection locked="0"/>
    </xf>
    <xf numFmtId="1" fontId="18" fillId="0" borderId="15" xfId="0" applyNumberFormat="1" applyFont="1" applyFill="1" applyBorder="1" applyAlignment="1" applyProtection="1">
      <alignment horizontal="center" vertical="center" wrapText="1"/>
      <protection locked="0"/>
    </xf>
    <xf numFmtId="1" fontId="18" fillId="0" borderId="16" xfId="0" applyNumberFormat="1" applyFont="1" applyFill="1" applyBorder="1" applyAlignment="1" applyProtection="1">
      <alignment horizontal="center" vertical="center" wrapText="1"/>
      <protection locked="0"/>
    </xf>
    <xf numFmtId="49" fontId="18" fillId="0" borderId="16" xfId="0" applyNumberFormat="1" applyFont="1" applyFill="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locked="0"/>
    </xf>
    <xf numFmtId="0" fontId="18" fillId="0" borderId="16" xfId="0" applyNumberFormat="1" applyFont="1" applyFill="1" applyBorder="1" applyAlignment="1" applyProtection="1">
      <alignment horizontal="center" vertical="center" wrapText="1"/>
    </xf>
    <xf numFmtId="0" fontId="18" fillId="0" borderId="16" xfId="0" applyFont="1" applyFill="1" applyBorder="1" applyAlignment="1" applyProtection="1">
      <alignment horizontal="center" vertical="center" wrapText="1"/>
    </xf>
    <xf numFmtId="4" fontId="18" fillId="0" borderId="48" xfId="18" applyNumberFormat="1" applyFont="1" applyFill="1" applyBorder="1" applyAlignment="1" applyProtection="1">
      <alignment horizontal="right" wrapText="1"/>
    </xf>
    <xf numFmtId="0" fontId="18" fillId="0" borderId="15" xfId="0" applyNumberFormat="1" applyFont="1" applyFill="1" applyBorder="1" applyAlignment="1">
      <alignment horizontal="center" vertical="center" wrapText="1"/>
    </xf>
    <xf numFmtId="0" fontId="18" fillId="0" borderId="45" xfId="0" applyNumberFormat="1" applyFont="1" applyFill="1" applyBorder="1" applyAlignment="1">
      <alignment horizontal="center" vertical="center" wrapText="1"/>
    </xf>
    <xf numFmtId="164" fontId="18" fillId="0" borderId="16" xfId="0" applyNumberFormat="1" applyFont="1" applyFill="1" applyBorder="1" applyAlignment="1" applyProtection="1">
      <alignment horizontal="center" vertical="center" wrapText="1"/>
      <protection locked="0"/>
    </xf>
    <xf numFmtId="2" fontId="18" fillId="0" borderId="16" xfId="0" applyNumberFormat="1" applyFont="1" applyFill="1" applyBorder="1" applyAlignment="1" applyProtection="1">
      <alignment horizontal="center" vertical="center" wrapText="1"/>
      <protection locked="0"/>
    </xf>
    <xf numFmtId="0" fontId="22" fillId="0" borderId="16" xfId="1" applyNumberFormat="1" applyFont="1" applyFill="1" applyBorder="1" applyAlignment="1" applyProtection="1">
      <alignment horizontal="center" vertical="center" wrapText="1"/>
      <protection locked="0"/>
    </xf>
    <xf numFmtId="0" fontId="18" fillId="0" borderId="45" xfId="2" applyNumberFormat="1" applyFont="1" applyFill="1" applyBorder="1" applyAlignment="1" applyProtection="1">
      <alignment horizontal="left" vertical="top" wrapText="1"/>
      <protection locked="0"/>
    </xf>
    <xf numFmtId="0" fontId="18" fillId="0" borderId="45" xfId="2" applyNumberFormat="1" applyFont="1" applyFill="1" applyBorder="1" applyAlignment="1" applyProtection="1">
      <alignment horizontal="center" vertical="top" wrapText="1"/>
      <protection locked="0"/>
    </xf>
    <xf numFmtId="0" fontId="18" fillId="0" borderId="45" xfId="2" applyNumberFormat="1" applyFont="1" applyFill="1" applyBorder="1" applyAlignment="1" applyProtection="1">
      <alignment vertical="top" wrapText="1"/>
      <protection locked="0"/>
    </xf>
    <xf numFmtId="0" fontId="18" fillId="0" borderId="45" xfId="2" applyNumberFormat="1" applyFont="1" applyFill="1" applyBorder="1" applyAlignment="1" applyProtection="1">
      <alignment horizontal="center" vertical="center" wrapText="1"/>
      <protection locked="0"/>
    </xf>
    <xf numFmtId="0" fontId="18" fillId="0" borderId="16" xfId="2" applyNumberFormat="1" applyFont="1" applyFill="1" applyBorder="1" applyAlignment="1" applyProtection="1">
      <alignment horizontal="center" vertical="center" wrapText="1"/>
      <protection locked="0"/>
    </xf>
    <xf numFmtId="164" fontId="18" fillId="0" borderId="16" xfId="0" applyNumberFormat="1" applyFont="1" applyFill="1" applyBorder="1" applyAlignment="1">
      <alignment horizontal="center" vertical="center" wrapText="1"/>
    </xf>
    <xf numFmtId="2" fontId="18" fillId="0" borderId="16" xfId="2" applyNumberFormat="1" applyFont="1" applyFill="1" applyBorder="1" applyAlignment="1" applyProtection="1">
      <alignment horizontal="center" vertical="center" wrapText="1"/>
      <protection locked="0"/>
    </xf>
    <xf numFmtId="0" fontId="18" fillId="0" borderId="15" xfId="2" applyNumberFormat="1" applyFont="1" applyFill="1" applyBorder="1" applyAlignment="1" applyProtection="1">
      <alignment horizontal="center" vertical="center" wrapText="1"/>
      <protection locked="0"/>
    </xf>
    <xf numFmtId="1" fontId="18" fillId="0" borderId="18" xfId="2" applyNumberFormat="1" applyFont="1" applyFill="1" applyBorder="1" applyAlignment="1" applyProtection="1">
      <alignment horizontal="center" vertical="center" wrapText="1"/>
      <protection locked="0"/>
    </xf>
    <xf numFmtId="1" fontId="18" fillId="0" borderId="45" xfId="0" applyNumberFormat="1" applyFont="1" applyFill="1" applyBorder="1" applyAlignment="1">
      <alignment horizontal="center" vertical="top" wrapText="1"/>
    </xf>
    <xf numFmtId="2" fontId="18" fillId="0" borderId="45" xfId="0" applyNumberFormat="1" applyFont="1" applyFill="1" applyBorder="1" applyAlignment="1">
      <alignment horizontal="left" vertical="top" wrapText="1"/>
    </xf>
    <xf numFmtId="2" fontId="18" fillId="0" borderId="45" xfId="0" applyNumberFormat="1" applyFont="1" applyFill="1" applyBorder="1" applyAlignment="1">
      <alignment vertical="top" wrapText="1"/>
    </xf>
    <xf numFmtId="1" fontId="18" fillId="0" borderId="45" xfId="0" applyNumberFormat="1" applyFont="1" applyFill="1" applyBorder="1" applyAlignment="1">
      <alignment horizontal="center" vertical="center" wrapText="1"/>
    </xf>
    <xf numFmtId="1" fontId="18" fillId="0" borderId="16"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wrapText="1"/>
    </xf>
    <xf numFmtId="2" fontId="18" fillId="0" borderId="15" xfId="0" applyNumberFormat="1" applyFont="1" applyFill="1" applyBorder="1" applyAlignment="1">
      <alignment horizontal="center" vertical="center" wrapText="1"/>
    </xf>
    <xf numFmtId="1" fontId="18" fillId="0" borderId="15" xfId="0" applyNumberFormat="1" applyFont="1" applyFill="1" applyBorder="1" applyAlignment="1">
      <alignment horizontal="center" vertical="center" wrapText="1"/>
    </xf>
    <xf numFmtId="0" fontId="18" fillId="0" borderId="45" xfId="0" applyFont="1" applyFill="1" applyBorder="1" applyAlignment="1">
      <alignment horizontal="center" wrapText="1"/>
    </xf>
    <xf numFmtId="0" fontId="18" fillId="0" borderId="45" xfId="0" applyFont="1" applyFill="1" applyBorder="1" applyAlignment="1">
      <alignment horizontal="left" wrapText="1"/>
    </xf>
    <xf numFmtId="0" fontId="18" fillId="0" borderId="45" xfId="0" applyFont="1" applyFill="1" applyBorder="1" applyAlignment="1">
      <alignment wrapText="1"/>
    </xf>
    <xf numFmtId="4" fontId="18" fillId="0" borderId="49" xfId="0" applyNumberFormat="1" applyFont="1" applyFill="1" applyBorder="1" applyAlignment="1">
      <alignment horizontal="right" wrapText="1"/>
    </xf>
    <xf numFmtId="0" fontId="18" fillId="0" borderId="21" xfId="0" applyFont="1" applyFill="1" applyBorder="1" applyAlignment="1">
      <alignment horizontal="center" vertical="center" wrapText="1"/>
    </xf>
    <xf numFmtId="0" fontId="18" fillId="0" borderId="45" xfId="0" applyFont="1" applyFill="1" applyBorder="1" applyAlignment="1">
      <alignment horizontal="center"/>
    </xf>
    <xf numFmtId="0" fontId="18" fillId="0" borderId="45" xfId="0" applyFont="1" applyFill="1" applyBorder="1" applyAlignment="1">
      <alignment horizontal="left"/>
    </xf>
    <xf numFmtId="0" fontId="18" fillId="0" borderId="45" xfId="0" applyFont="1" applyFill="1" applyBorder="1" applyAlignment="1">
      <alignment horizontal="center" vertical="center"/>
    </xf>
    <xf numFmtId="0" fontId="18" fillId="0" borderId="45" xfId="0" applyFont="1" applyFill="1" applyBorder="1" applyAlignment="1"/>
    <xf numFmtId="4" fontId="18" fillId="0" borderId="49" xfId="0" applyNumberFormat="1" applyFont="1" applyFill="1" applyBorder="1" applyAlignment="1">
      <alignment horizontal="right"/>
    </xf>
    <xf numFmtId="1" fontId="18" fillId="0" borderId="45" xfId="0" applyNumberFormat="1" applyFont="1" applyFill="1" applyBorder="1" applyAlignment="1"/>
    <xf numFmtId="14" fontId="18" fillId="0" borderId="21" xfId="0" applyNumberFormat="1" applyFont="1" applyFill="1" applyBorder="1" applyAlignment="1">
      <alignment horizontal="center" vertical="center"/>
    </xf>
    <xf numFmtId="0" fontId="18" fillId="0" borderId="21" xfId="0" applyFont="1" applyFill="1" applyBorder="1" applyAlignment="1">
      <alignment horizontal="center" vertical="center"/>
    </xf>
    <xf numFmtId="4" fontId="18" fillId="0" borderId="46" xfId="0" applyNumberFormat="1" applyFont="1" applyFill="1" applyBorder="1" applyAlignment="1">
      <alignment horizontal="right"/>
    </xf>
    <xf numFmtId="14" fontId="18" fillId="0" borderId="22" xfId="0" applyNumberFormat="1" applyFont="1" applyFill="1" applyBorder="1" applyAlignment="1">
      <alignment horizontal="center" vertical="center"/>
    </xf>
    <xf numFmtId="0" fontId="18" fillId="0" borderId="22" xfId="0" applyFont="1" applyFill="1" applyBorder="1" applyAlignment="1">
      <alignment horizontal="center" vertical="center"/>
    </xf>
    <xf numFmtId="4" fontId="18" fillId="0" borderId="46" xfId="0" applyNumberFormat="1" applyFont="1" applyFill="1" applyBorder="1" applyAlignment="1">
      <alignment horizontal="right" wrapText="1"/>
    </xf>
    <xf numFmtId="0" fontId="27" fillId="0" borderId="23" xfId="0" applyFont="1" applyFill="1" applyBorder="1" applyAlignment="1">
      <alignment horizontal="center" vertical="center" wrapText="1"/>
    </xf>
    <xf numFmtId="0" fontId="18" fillId="0" borderId="45" xfId="0" applyFont="1" applyFill="1" applyBorder="1" applyAlignment="1" applyProtection="1">
      <alignment horizontal="center"/>
      <protection locked="0"/>
    </xf>
    <xf numFmtId="0" fontId="18" fillId="0" borderId="45" xfId="0" applyFont="1" applyFill="1" applyBorder="1" applyAlignment="1">
      <alignment horizontal="left" vertical="center"/>
    </xf>
    <xf numFmtId="0" fontId="18" fillId="0" borderId="45" xfId="0" applyFont="1" applyFill="1" applyBorder="1" applyAlignment="1" applyProtection="1">
      <alignment horizontal="left"/>
      <protection locked="0"/>
    </xf>
    <xf numFmtId="0" fontId="27" fillId="0" borderId="45" xfId="0" applyFont="1" applyFill="1" applyBorder="1"/>
    <xf numFmtId="0" fontId="18" fillId="0" borderId="45" xfId="0" applyFont="1" applyFill="1" applyBorder="1" applyAlignment="1" applyProtection="1">
      <alignment horizontal="center" vertical="center"/>
      <protection locked="0"/>
    </xf>
    <xf numFmtId="0" fontId="27" fillId="0" borderId="45" xfId="0" applyFont="1" applyFill="1" applyBorder="1" applyAlignment="1"/>
    <xf numFmtId="4" fontId="18" fillId="0" borderId="49" xfId="0" applyNumberFormat="1" applyFont="1" applyFill="1" applyBorder="1" applyAlignment="1" applyProtection="1">
      <alignment horizontal="right"/>
      <protection locked="0"/>
    </xf>
    <xf numFmtId="0" fontId="18" fillId="0" borderId="21" xfId="0" applyFont="1" applyFill="1" applyBorder="1" applyAlignment="1" applyProtection="1">
      <alignment horizontal="center" vertical="center"/>
      <protection locked="0"/>
    </xf>
    <xf numFmtId="0" fontId="18" fillId="0" borderId="41" xfId="0" applyFont="1" applyFill="1" applyBorder="1" applyAlignment="1">
      <alignment vertical="center" wrapText="1"/>
    </xf>
    <xf numFmtId="0" fontId="27" fillId="0" borderId="21" xfId="0" applyFont="1" applyFill="1" applyBorder="1" applyAlignment="1">
      <alignment horizontal="center" vertical="center"/>
    </xf>
    <xf numFmtId="0" fontId="18" fillId="0" borderId="45" xfId="0" applyFont="1" applyFill="1" applyBorder="1" applyAlignment="1">
      <alignment vertical="center" wrapText="1"/>
    </xf>
    <xf numFmtId="4" fontId="18" fillId="0" borderId="50" xfId="0" applyNumberFormat="1" applyFont="1" applyFill="1" applyBorder="1" applyAlignment="1">
      <alignment wrapText="1"/>
    </xf>
    <xf numFmtId="0" fontId="18" fillId="0" borderId="43" xfId="0" applyFont="1" applyFill="1" applyBorder="1" applyAlignment="1">
      <alignment vertical="center" wrapText="1"/>
    </xf>
    <xf numFmtId="0" fontId="18" fillId="0" borderId="20" xfId="0"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22" fillId="0" borderId="20" xfId="1" applyFont="1" applyFill="1" applyBorder="1" applyAlignment="1" applyProtection="1">
      <alignment horizontal="center" vertical="center" wrapText="1"/>
    </xf>
    <xf numFmtId="0" fontId="18" fillId="0" borderId="34" xfId="0"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0" xfId="0" applyFont="1" applyFill="1" applyAlignment="1">
      <alignment horizontal="center" vertical="center" wrapText="1"/>
    </xf>
    <xf numFmtId="4" fontId="18" fillId="0" borderId="51" xfId="0" applyNumberFormat="1" applyFont="1" applyFill="1" applyBorder="1" applyAlignment="1">
      <alignment wrapText="1"/>
    </xf>
    <xf numFmtId="0" fontId="18" fillId="0" borderId="4" xfId="0" applyFont="1" applyFill="1" applyBorder="1" applyAlignment="1">
      <alignment vertical="center" wrapText="1"/>
    </xf>
    <xf numFmtId="44" fontId="18" fillId="0" borderId="20" xfId="24" applyFont="1" applyFill="1" applyBorder="1" applyAlignment="1">
      <alignment horizontal="center" vertical="center" wrapText="1"/>
    </xf>
    <xf numFmtId="44" fontId="22" fillId="0" borderId="20" xfId="24" applyFont="1" applyFill="1" applyBorder="1" applyAlignment="1" applyProtection="1">
      <alignment horizontal="center" vertical="center" wrapText="1"/>
    </xf>
    <xf numFmtId="44" fontId="18" fillId="0" borderId="34" xfId="24" applyFont="1" applyFill="1" applyBorder="1" applyAlignment="1">
      <alignment horizontal="center" vertical="center" wrapText="1"/>
    </xf>
    <xf numFmtId="44" fontId="18" fillId="0" borderId="28" xfId="24" applyFont="1" applyFill="1" applyBorder="1" applyAlignment="1">
      <alignment horizontal="center" vertical="center" wrapText="1"/>
    </xf>
    <xf numFmtId="44" fontId="18" fillId="0" borderId="0" xfId="24" applyFont="1" applyFill="1" applyAlignment="1">
      <alignment horizontal="center" vertical="center" wrapText="1"/>
    </xf>
    <xf numFmtId="4" fontId="18" fillId="0" borderId="26" xfId="0" applyNumberFormat="1" applyFont="1" applyFill="1" applyBorder="1" applyAlignment="1">
      <alignment wrapText="1"/>
    </xf>
    <xf numFmtId="0" fontId="18" fillId="0" borderId="20" xfId="0" applyFont="1" applyFill="1" applyBorder="1" applyAlignment="1">
      <alignment vertical="center" wrapText="1"/>
    </xf>
    <xf numFmtId="44" fontId="18" fillId="0" borderId="20" xfId="0" applyNumberFormat="1" applyFont="1" applyFill="1" applyBorder="1" applyAlignment="1">
      <alignment horizontal="center" vertical="center" wrapText="1"/>
    </xf>
    <xf numFmtId="0" fontId="22" fillId="0" borderId="34" xfId="1" applyFont="1" applyFill="1" applyBorder="1" applyAlignment="1" applyProtection="1">
      <alignment horizontal="center" vertical="center" wrapText="1"/>
    </xf>
    <xf numFmtId="0" fontId="18" fillId="0" borderId="35"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34" xfId="0" applyNumberFormat="1" applyFont="1" applyFill="1" applyBorder="1" applyAlignment="1">
      <alignment horizontal="center" vertical="center" wrapText="1"/>
    </xf>
    <xf numFmtId="0" fontId="18" fillId="0" borderId="45" xfId="0" applyFont="1" applyFill="1" applyBorder="1" applyAlignment="1">
      <alignment horizontal="left" vertical="top"/>
    </xf>
    <xf numFmtId="168" fontId="18" fillId="0" borderId="34" xfId="0" applyNumberFormat="1" applyFont="1" applyFill="1" applyBorder="1" applyAlignment="1">
      <alignment horizontal="center" vertical="center" wrapText="1"/>
    </xf>
    <xf numFmtId="4" fontId="18" fillId="0" borderId="34" xfId="0" applyNumberFormat="1" applyFont="1" applyFill="1" applyBorder="1" applyAlignment="1">
      <alignment horizontal="center" vertical="center" wrapText="1"/>
    </xf>
    <xf numFmtId="0" fontId="18" fillId="0" borderId="0" xfId="0" applyNumberFormat="1" applyFont="1" applyFill="1" applyAlignment="1">
      <alignment horizontal="center" vertical="center" wrapText="1"/>
    </xf>
    <xf numFmtId="2" fontId="18" fillId="0" borderId="34" xfId="0" applyNumberFormat="1" applyFont="1" applyFill="1" applyBorder="1" applyAlignment="1">
      <alignment horizontal="center" vertical="center" wrapText="1"/>
    </xf>
    <xf numFmtId="0" fontId="22" fillId="0" borderId="34" xfId="16" applyFont="1" applyFill="1" applyBorder="1" applyAlignment="1" applyProtection="1">
      <alignment horizontal="center" vertical="center" wrapText="1"/>
    </xf>
    <xf numFmtId="9" fontId="18" fillId="0" borderId="34" xfId="0" applyNumberFormat="1" applyFont="1" applyFill="1" applyBorder="1" applyAlignment="1">
      <alignment horizontal="center" vertical="center" wrapText="1"/>
    </xf>
    <xf numFmtId="49" fontId="18" fillId="0" borderId="34" xfId="0" applyNumberFormat="1" applyFont="1" applyFill="1" applyBorder="1" applyAlignment="1">
      <alignment horizontal="center" vertical="center" wrapText="1"/>
    </xf>
    <xf numFmtId="0" fontId="22" fillId="0" borderId="0" xfId="1" applyFont="1" applyFill="1" applyAlignment="1" applyProtection="1">
      <alignment horizontal="center" vertical="center" wrapText="1"/>
    </xf>
    <xf numFmtId="49" fontId="18" fillId="0" borderId="45" xfId="0" applyNumberFormat="1" applyFont="1" applyFill="1" applyBorder="1" applyAlignment="1">
      <alignment vertical="top" wrapText="1"/>
    </xf>
    <xf numFmtId="1" fontId="18" fillId="0" borderId="34" xfId="0" applyNumberFormat="1" applyFont="1" applyFill="1" applyBorder="1" applyAlignment="1">
      <alignment horizontal="center" vertical="center" wrapText="1"/>
    </xf>
    <xf numFmtId="0" fontId="18" fillId="0" borderId="45" xfId="0" applyNumberFormat="1" applyFont="1" applyFill="1" applyBorder="1" applyAlignment="1">
      <alignment horizontal="center" vertical="top"/>
    </xf>
    <xf numFmtId="0" fontId="18" fillId="0" borderId="45" xfId="0" applyNumberFormat="1" applyFont="1" applyFill="1" applyBorder="1" applyAlignment="1">
      <alignment horizontal="left" vertical="top"/>
    </xf>
    <xf numFmtId="4" fontId="18" fillId="0" borderId="45" xfId="0" applyNumberFormat="1" applyFont="1" applyFill="1" applyBorder="1" applyAlignment="1">
      <alignment vertical="top" wrapText="1"/>
    </xf>
    <xf numFmtId="4" fontId="18" fillId="0" borderId="48" xfId="0" applyNumberFormat="1" applyFont="1" applyFill="1" applyBorder="1" applyAlignment="1">
      <alignment horizontal="right"/>
    </xf>
    <xf numFmtId="2" fontId="18" fillId="0" borderId="34" xfId="0" applyNumberFormat="1" applyFont="1" applyFill="1" applyBorder="1" applyAlignment="1">
      <alignment horizontal="center" vertical="center"/>
    </xf>
    <xf numFmtId="0" fontId="18" fillId="0" borderId="35" xfId="0" applyFont="1" applyFill="1" applyBorder="1" applyAlignment="1">
      <alignment horizontal="center" vertical="center"/>
    </xf>
    <xf numFmtId="168" fontId="18" fillId="0" borderId="20" xfId="0" applyNumberFormat="1" applyFont="1" applyFill="1" applyBorder="1" applyAlignment="1">
      <alignment horizontal="center" vertical="center" wrapText="1"/>
    </xf>
    <xf numFmtId="0" fontId="18" fillId="0" borderId="41" xfId="0" applyFont="1" applyFill="1" applyBorder="1" applyAlignment="1">
      <alignment horizontal="center" vertical="center" wrapText="1"/>
    </xf>
    <xf numFmtId="4" fontId="18" fillId="0" borderId="34" xfId="0" applyNumberFormat="1" applyFont="1" applyFill="1" applyBorder="1" applyAlignment="1">
      <alignment horizontal="center" vertical="center"/>
    </xf>
    <xf numFmtId="0" fontId="18" fillId="0" borderId="34" xfId="0" applyNumberFormat="1" applyFont="1" applyFill="1" applyBorder="1" applyAlignment="1">
      <alignment horizontal="center" vertical="center"/>
    </xf>
    <xf numFmtId="0" fontId="18" fillId="0" borderId="20"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45" xfId="0" applyFont="1" applyFill="1" applyBorder="1" applyAlignment="1">
      <alignment horizontal="center" vertical="top"/>
    </xf>
    <xf numFmtId="0" fontId="18" fillId="0" borderId="45" xfId="0" applyFont="1" applyFill="1" applyBorder="1" applyAlignment="1">
      <alignment vertical="top"/>
    </xf>
    <xf numFmtId="3" fontId="18" fillId="0" borderId="34" xfId="0" applyNumberFormat="1"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170" fontId="18" fillId="0" borderId="34" xfId="0" applyNumberFormat="1" applyFont="1" applyFill="1" applyBorder="1" applyAlignment="1">
      <alignment horizontal="center" vertical="center" wrapText="1"/>
    </xf>
    <xf numFmtId="0" fontId="21" fillId="0" borderId="45" xfId="0" applyNumberFormat="1" applyFont="1" applyFill="1" applyBorder="1" applyAlignment="1">
      <alignment horizontal="center" vertical="top"/>
    </xf>
    <xf numFmtId="0" fontId="18" fillId="0" borderId="45" xfId="0" applyNumberFormat="1" applyFont="1" applyFill="1" applyBorder="1" applyAlignment="1">
      <alignment vertical="top" wrapText="1"/>
    </xf>
    <xf numFmtId="14" fontId="18" fillId="0" borderId="34" xfId="0" applyNumberFormat="1" applyFont="1" applyFill="1" applyBorder="1" applyAlignment="1">
      <alignment horizontal="center" vertical="center"/>
    </xf>
    <xf numFmtId="6" fontId="18" fillId="0" borderId="34" xfId="0" applyNumberFormat="1" applyFont="1" applyFill="1" applyBorder="1" applyAlignment="1">
      <alignment horizontal="center" vertical="center"/>
    </xf>
    <xf numFmtId="171" fontId="18" fillId="0" borderId="34" xfId="0" applyNumberFormat="1" applyFont="1" applyFill="1" applyBorder="1" applyAlignment="1">
      <alignment horizontal="center" vertical="center"/>
    </xf>
    <xf numFmtId="1" fontId="18" fillId="0" borderId="34" xfId="0" applyNumberFormat="1" applyFont="1" applyFill="1" applyBorder="1" applyAlignment="1">
      <alignment horizontal="center" vertical="center"/>
    </xf>
    <xf numFmtId="4" fontId="18" fillId="0" borderId="47" xfId="0" applyNumberFormat="1" applyFont="1" applyFill="1" applyBorder="1" applyAlignment="1">
      <alignment horizontal="right" wrapText="1"/>
    </xf>
    <xf numFmtId="14" fontId="18" fillId="0" borderId="41" xfId="0" applyNumberFormat="1" applyFont="1" applyFill="1" applyBorder="1" applyAlignment="1">
      <alignment horizontal="center" vertical="center" wrapText="1"/>
    </xf>
    <xf numFmtId="171" fontId="18" fillId="0" borderId="34" xfId="0" applyNumberFormat="1" applyFont="1" applyFill="1" applyBorder="1" applyAlignment="1">
      <alignment horizontal="center" vertical="center" wrapText="1"/>
    </xf>
    <xf numFmtId="0" fontId="18" fillId="0" borderId="42" xfId="0" applyFont="1" applyFill="1" applyBorder="1" applyAlignment="1">
      <alignment horizontal="center" vertical="center" wrapText="1"/>
    </xf>
    <xf numFmtId="14" fontId="18" fillId="0" borderId="34"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27" fillId="0" borderId="34" xfId="0" applyFont="1" applyFill="1" applyBorder="1" applyAlignment="1">
      <alignment horizontal="center" vertical="center" wrapText="1"/>
    </xf>
    <xf numFmtId="9" fontId="18" fillId="0" borderId="34" xfId="0" applyNumberFormat="1" applyFont="1" applyFill="1" applyBorder="1" applyAlignment="1">
      <alignment horizontal="center" vertical="center"/>
    </xf>
    <xf numFmtId="0" fontId="18" fillId="0" borderId="34" xfId="0" quotePrefix="1" applyFont="1" applyFill="1" applyBorder="1" applyAlignment="1">
      <alignment horizontal="center" vertical="center"/>
    </xf>
    <xf numFmtId="8" fontId="18" fillId="0" borderId="34" xfId="0" applyNumberFormat="1" applyFont="1" applyFill="1" applyBorder="1" applyAlignment="1">
      <alignment horizontal="center" vertical="center"/>
    </xf>
    <xf numFmtId="0" fontId="18" fillId="0" borderId="45" xfId="0" applyFont="1" applyFill="1" applyBorder="1" applyAlignment="1">
      <alignment horizontal="left" vertical="center" wrapText="1"/>
    </xf>
    <xf numFmtId="0" fontId="27" fillId="0" borderId="45" xfId="0" applyFont="1" applyFill="1" applyBorder="1" applyAlignment="1">
      <alignment vertical="top" wrapText="1"/>
    </xf>
    <xf numFmtId="0" fontId="18" fillId="0" borderId="41" xfId="0" applyNumberFormat="1" applyFont="1" applyFill="1" applyBorder="1" applyAlignment="1">
      <alignment horizontal="center" vertical="center" wrapText="1"/>
    </xf>
    <xf numFmtId="4" fontId="18" fillId="0" borderId="41" xfId="0" applyNumberFormat="1" applyFont="1" applyFill="1" applyBorder="1" applyAlignment="1">
      <alignment horizontal="center" vertical="center" wrapText="1"/>
    </xf>
    <xf numFmtId="0" fontId="18" fillId="0" borderId="41" xfId="0" applyFont="1" applyFill="1" applyBorder="1" applyAlignment="1">
      <alignment horizontal="center" vertical="center"/>
    </xf>
    <xf numFmtId="14" fontId="18" fillId="0" borderId="16" xfId="0" applyNumberFormat="1" applyFont="1" applyFill="1" applyBorder="1" applyAlignment="1">
      <alignment horizontal="center" vertical="center" wrapText="1"/>
    </xf>
    <xf numFmtId="0" fontId="18" fillId="0" borderId="16" xfId="0" quotePrefix="1" applyNumberFormat="1"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top" wrapText="1"/>
      <protection locked="0"/>
    </xf>
    <xf numFmtId="4" fontId="18" fillId="0" borderId="48" xfId="0" applyNumberFormat="1" applyFont="1" applyFill="1" applyBorder="1" applyAlignment="1" applyProtection="1">
      <alignment wrapText="1"/>
      <protection locked="0"/>
    </xf>
    <xf numFmtId="0" fontId="22" fillId="0" borderId="16" xfId="1" applyFont="1" applyFill="1" applyBorder="1" applyAlignment="1" applyProtection="1">
      <alignment horizontal="center" vertical="center" wrapText="1"/>
      <protection locked="0"/>
    </xf>
    <xf numFmtId="4" fontId="18" fillId="0" borderId="17" xfId="0" applyNumberFormat="1"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wrapText="1"/>
      <protection locked="0"/>
    </xf>
    <xf numFmtId="0" fontId="20" fillId="0" borderId="45"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right" wrapText="1"/>
      <protection locked="0"/>
    </xf>
    <xf numFmtId="0" fontId="20" fillId="0" borderId="45" xfId="0" applyNumberFormat="1" applyFont="1" applyFill="1" applyBorder="1" applyAlignment="1">
      <alignment horizontal="left" vertical="center" wrapText="1"/>
    </xf>
    <xf numFmtId="49" fontId="20" fillId="0" borderId="45" xfId="0" applyNumberFormat="1" applyFont="1" applyFill="1" applyBorder="1" applyAlignment="1" applyProtection="1">
      <alignment horizontal="left" wrapText="1"/>
      <protection locked="0"/>
    </xf>
    <xf numFmtId="0" fontId="20" fillId="0" borderId="45" xfId="0" applyFont="1" applyFill="1" applyBorder="1" applyAlignment="1" applyProtection="1">
      <alignment horizontal="center" vertical="center" wrapText="1"/>
      <protection locked="0"/>
    </xf>
    <xf numFmtId="0" fontId="20" fillId="0" borderId="45" xfId="0" applyFont="1" applyFill="1" applyBorder="1" applyAlignment="1" applyProtection="1">
      <alignment wrapText="1"/>
      <protection locked="0"/>
    </xf>
    <xf numFmtId="4" fontId="20" fillId="0" borderId="48" xfId="0" applyNumberFormat="1" applyFont="1" applyFill="1" applyBorder="1" applyAlignment="1" applyProtection="1">
      <alignment horizontal="right" wrapText="1"/>
      <protection locked="0"/>
    </xf>
    <xf numFmtId="0" fontId="20" fillId="0" borderId="34" xfId="0" applyFont="1" applyFill="1" applyBorder="1" applyAlignment="1" applyProtection="1">
      <alignment horizontal="center" vertical="center" wrapText="1"/>
      <protection locked="0"/>
    </xf>
    <xf numFmtId="4" fontId="20" fillId="0" borderId="20" xfId="0" applyNumberFormat="1" applyFont="1" applyFill="1" applyBorder="1" applyAlignment="1" applyProtection="1">
      <alignment horizontal="center" vertical="center" wrapText="1"/>
      <protection locked="0"/>
    </xf>
    <xf numFmtId="4" fontId="20" fillId="0" borderId="34" xfId="0" applyNumberFormat="1" applyFont="1" applyFill="1" applyBorder="1" applyAlignment="1" applyProtection="1">
      <alignment horizontal="center" vertical="center" wrapText="1"/>
      <protection locked="0"/>
    </xf>
    <xf numFmtId="0" fontId="31" fillId="0" borderId="34" xfId="1"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35"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34" xfId="0" applyNumberFormat="1" applyFont="1" applyFill="1" applyBorder="1" applyAlignment="1" applyProtection="1">
      <alignment horizontal="center" vertical="center" wrapText="1"/>
      <protection locked="0"/>
    </xf>
    <xf numFmtId="0" fontId="18" fillId="0" borderId="0" xfId="0" applyNumberFormat="1" applyFont="1" applyFill="1" applyAlignment="1" applyProtection="1">
      <alignment horizontal="center" vertical="center" wrapText="1"/>
      <protection locked="0"/>
    </xf>
    <xf numFmtId="49" fontId="22" fillId="0" borderId="16" xfId="1" applyNumberFormat="1" applyFont="1" applyFill="1" applyBorder="1" applyAlignment="1" applyProtection="1">
      <alignment horizontal="center" vertical="center" wrapText="1"/>
    </xf>
    <xf numFmtId="49" fontId="18" fillId="0" borderId="45" xfId="0" applyNumberFormat="1" applyFont="1" applyFill="1" applyBorder="1" applyAlignment="1" applyProtection="1">
      <alignment horizontal="center" vertical="top" wrapText="1"/>
      <protection locked="0"/>
    </xf>
    <xf numFmtId="49" fontId="18" fillId="0" borderId="45" xfId="0" applyNumberFormat="1" applyFont="1" applyFill="1" applyBorder="1" applyAlignment="1">
      <alignment horizontal="left" vertical="top" wrapText="1"/>
    </xf>
    <xf numFmtId="49" fontId="18" fillId="0" borderId="45" xfId="0" applyNumberFormat="1" applyFont="1" applyFill="1" applyBorder="1" applyAlignment="1" applyProtection="1">
      <alignment horizontal="center" vertical="center" wrapText="1"/>
      <protection locked="0"/>
    </xf>
    <xf numFmtId="49" fontId="18" fillId="0" borderId="17"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45" xfId="13" applyFont="1" applyFill="1" applyBorder="1" applyAlignment="1">
      <alignment vertical="top" wrapText="1"/>
    </xf>
    <xf numFmtId="0" fontId="18" fillId="0" borderId="16" xfId="0" applyNumberFormat="1" applyFont="1" applyFill="1" applyBorder="1" applyAlignment="1">
      <alignment horizontal="center" vertical="center" wrapText="1"/>
    </xf>
    <xf numFmtId="9" fontId="18" fillId="0" borderId="16" xfId="0" applyNumberFormat="1" applyFont="1" applyFill="1" applyBorder="1" applyAlignment="1" applyProtection="1">
      <alignment horizontal="center" vertical="center" wrapText="1"/>
      <protection locked="0"/>
    </xf>
    <xf numFmtId="49" fontId="18" fillId="0" borderId="45" xfId="0" applyNumberFormat="1" applyFont="1" applyFill="1" applyBorder="1" applyAlignment="1" applyProtection="1">
      <alignment vertical="top" wrapText="1"/>
      <protection locked="0"/>
    </xf>
    <xf numFmtId="2" fontId="18" fillId="0" borderId="16" xfId="4" applyNumberFormat="1" applyFont="1" applyFill="1" applyBorder="1" applyAlignment="1">
      <alignment horizontal="center" vertical="center" wrapText="1"/>
    </xf>
    <xf numFmtId="0" fontId="18" fillId="0" borderId="16" xfId="4" applyFont="1" applyFill="1" applyBorder="1" applyAlignment="1">
      <alignment horizontal="center" vertical="center" wrapText="1"/>
    </xf>
    <xf numFmtId="4" fontId="18" fillId="0" borderId="16" xfId="4" applyNumberFormat="1" applyFont="1" applyFill="1" applyBorder="1" applyAlignment="1" applyProtection="1">
      <alignment horizontal="center" vertical="center" wrapText="1"/>
      <protection locked="0"/>
    </xf>
    <xf numFmtId="10" fontId="18" fillId="0" borderId="16" xfId="0" applyNumberFormat="1" applyFont="1" applyFill="1" applyBorder="1" applyAlignment="1" applyProtection="1">
      <alignment horizontal="center" vertical="center" wrapText="1"/>
      <protection locked="0"/>
    </xf>
    <xf numFmtId="167" fontId="18" fillId="0" borderId="16" xfId="0" applyNumberFormat="1" applyFont="1" applyFill="1" applyBorder="1" applyAlignment="1" applyProtection="1">
      <alignment horizontal="center" vertical="center" wrapText="1"/>
      <protection locked="0"/>
    </xf>
    <xf numFmtId="0" fontId="18" fillId="0" borderId="45" xfId="14" applyNumberFormat="1" applyFont="1" applyFill="1" applyBorder="1" applyAlignment="1" applyProtection="1">
      <alignment horizontal="center" vertical="top" wrapText="1"/>
      <protection locked="0"/>
    </xf>
    <xf numFmtId="0" fontId="18" fillId="0" borderId="45" xfId="14" applyNumberFormat="1" applyFont="1" applyFill="1" applyBorder="1" applyAlignment="1">
      <alignment horizontal="left" vertical="top" wrapText="1"/>
    </xf>
    <xf numFmtId="0" fontId="18" fillId="0" borderId="45" xfId="14" applyNumberFormat="1" applyFont="1" applyFill="1" applyBorder="1" applyAlignment="1" applyProtection="1">
      <alignment vertical="top" wrapText="1"/>
      <protection locked="0"/>
    </xf>
    <xf numFmtId="0" fontId="18" fillId="0" borderId="45" xfId="14" quotePrefix="1" applyNumberFormat="1" applyFont="1" applyFill="1" applyBorder="1" applyAlignment="1" applyProtection="1">
      <alignment horizontal="left" vertical="top" wrapText="1"/>
      <protection locked="0"/>
    </xf>
    <xf numFmtId="0" fontId="18" fillId="0" borderId="45" xfId="14" applyNumberFormat="1" applyFont="1" applyFill="1" applyBorder="1" applyAlignment="1" applyProtection="1">
      <alignment horizontal="center" vertical="center" wrapText="1"/>
      <protection locked="0"/>
    </xf>
    <xf numFmtId="4" fontId="18" fillId="0" borderId="48" xfId="14" applyNumberFormat="1" applyFont="1" applyFill="1" applyBorder="1" applyAlignment="1" applyProtection="1">
      <alignment horizontal="right" wrapText="1"/>
      <protection locked="0"/>
    </xf>
    <xf numFmtId="0" fontId="18" fillId="0" borderId="16" xfId="14" applyNumberFormat="1" applyFont="1" applyFill="1" applyBorder="1" applyAlignment="1" applyProtection="1">
      <alignment horizontal="center" vertical="center" wrapText="1"/>
      <protection locked="0"/>
    </xf>
    <xf numFmtId="0" fontId="18" fillId="0" borderId="17" xfId="14" applyNumberFormat="1" applyFont="1" applyFill="1" applyBorder="1" applyAlignment="1" applyProtection="1">
      <alignment horizontal="center" vertical="center" wrapText="1"/>
      <protection locked="0"/>
    </xf>
    <xf numFmtId="1" fontId="18" fillId="0" borderId="14" xfId="14" applyNumberFormat="1" applyFont="1" applyFill="1" applyBorder="1" applyAlignment="1" applyProtection="1">
      <alignment horizontal="center" vertical="center" wrapText="1"/>
      <protection locked="0"/>
    </xf>
    <xf numFmtId="0" fontId="18" fillId="0" borderId="15" xfId="14" applyNumberFormat="1" applyFont="1" applyFill="1" applyBorder="1" applyAlignment="1" applyProtection="1">
      <alignment horizontal="center" vertical="center" wrapText="1"/>
      <protection locked="0"/>
    </xf>
    <xf numFmtId="1" fontId="18" fillId="0" borderId="18" xfId="14" applyNumberFormat="1" applyFont="1" applyFill="1" applyBorder="1" applyAlignment="1" applyProtection="1">
      <alignment horizontal="center" vertical="center" wrapText="1"/>
      <protection locked="0"/>
    </xf>
    <xf numFmtId="0" fontId="18" fillId="0" borderId="45" xfId="9" applyNumberFormat="1" applyFont="1" applyFill="1" applyBorder="1" applyAlignment="1" applyProtection="1">
      <alignment horizontal="center" vertical="top" wrapText="1"/>
      <protection locked="0"/>
    </xf>
    <xf numFmtId="0" fontId="18" fillId="0" borderId="45" xfId="9" applyNumberFormat="1" applyFont="1" applyFill="1" applyBorder="1" applyAlignment="1">
      <alignment horizontal="left" vertical="top" wrapText="1"/>
    </xf>
    <xf numFmtId="0" fontId="18" fillId="0" borderId="45" xfId="9" applyNumberFormat="1" applyFont="1" applyFill="1" applyBorder="1" applyAlignment="1" applyProtection="1">
      <alignment vertical="top" wrapText="1"/>
      <protection locked="0"/>
    </xf>
    <xf numFmtId="0" fontId="18" fillId="0" borderId="45" xfId="9" applyNumberFormat="1" applyFont="1" applyFill="1" applyBorder="1" applyAlignment="1" applyProtection="1">
      <alignment horizontal="left" vertical="top" wrapText="1"/>
      <protection locked="0"/>
    </xf>
    <xf numFmtId="0" fontId="18" fillId="0" borderId="45" xfId="9" applyNumberFormat="1" applyFont="1" applyFill="1" applyBorder="1" applyAlignment="1" applyProtection="1">
      <alignment horizontal="center" vertical="center" wrapText="1"/>
      <protection locked="0"/>
    </xf>
    <xf numFmtId="4" fontId="18" fillId="0" borderId="48" xfId="9" applyNumberFormat="1" applyFont="1" applyFill="1" applyBorder="1" applyAlignment="1" applyProtection="1">
      <alignment horizontal="right" wrapText="1"/>
      <protection locked="0"/>
    </xf>
    <xf numFmtId="0" fontId="18" fillId="0" borderId="16" xfId="9" applyNumberFormat="1" applyFont="1" applyFill="1" applyBorder="1" applyAlignment="1" applyProtection="1">
      <alignment horizontal="center" vertical="center" wrapText="1"/>
      <protection locked="0"/>
    </xf>
    <xf numFmtId="1" fontId="18" fillId="0" borderId="14" xfId="9" applyNumberFormat="1" applyFont="1" applyFill="1" applyBorder="1" applyAlignment="1" applyProtection="1">
      <alignment horizontal="center" vertical="center" wrapText="1"/>
      <protection locked="0"/>
    </xf>
    <xf numFmtId="0" fontId="18" fillId="0" borderId="15" xfId="9" applyNumberFormat="1" applyFont="1" applyFill="1" applyBorder="1" applyAlignment="1" applyProtection="1">
      <alignment horizontal="center" vertical="center" wrapText="1"/>
      <protection locked="0"/>
    </xf>
    <xf numFmtId="1" fontId="18" fillId="0" borderId="18" xfId="9" applyNumberFormat="1" applyFont="1" applyFill="1" applyBorder="1" applyAlignment="1" applyProtection="1">
      <alignment horizontal="center" vertical="center" wrapText="1"/>
      <protection locked="0"/>
    </xf>
    <xf numFmtId="0" fontId="22" fillId="0" borderId="16" xfId="1" applyNumberFormat="1" applyFont="1" applyFill="1" applyBorder="1" applyAlignment="1" applyProtection="1">
      <alignment horizontal="center" vertical="center" wrapText="1"/>
    </xf>
    <xf numFmtId="3" fontId="18" fillId="0" borderId="16" xfId="0" applyNumberFormat="1"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wrapText="1"/>
      <protection locked="0"/>
    </xf>
    <xf numFmtId="0" fontId="18" fillId="0" borderId="45" xfId="0" applyFont="1" applyFill="1" applyBorder="1" applyAlignment="1" applyProtection="1">
      <alignment horizontal="left" wrapText="1"/>
      <protection locked="0"/>
    </xf>
    <xf numFmtId="0" fontId="18" fillId="0" borderId="45" xfId="0" applyFont="1" applyFill="1" applyBorder="1" applyAlignment="1">
      <alignment horizontal="right" vertical="center" wrapText="1"/>
    </xf>
    <xf numFmtId="4" fontId="21" fillId="0" borderId="16" xfId="0" applyNumberFormat="1" applyFont="1" applyFill="1" applyBorder="1" applyAlignment="1">
      <alignment horizontal="center" vertical="center" wrapText="1"/>
    </xf>
    <xf numFmtId="3" fontId="18" fillId="0" borderId="16" xfId="0" applyNumberFormat="1" applyFont="1" applyFill="1" applyBorder="1" applyAlignment="1">
      <alignment horizontal="center" vertical="center"/>
    </xf>
    <xf numFmtId="0" fontId="18" fillId="0" borderId="0" xfId="0" applyFont="1" applyFill="1" applyAlignment="1" applyProtection="1">
      <alignment horizontal="center" vertical="center" wrapText="1"/>
      <protection locked="0"/>
    </xf>
    <xf numFmtId="0" fontId="18" fillId="0" borderId="16" xfId="0" applyFont="1" applyFill="1" applyBorder="1" applyAlignment="1">
      <alignment horizontal="center" vertical="center"/>
    </xf>
    <xf numFmtId="0" fontId="18" fillId="0" borderId="45" xfId="0" applyNumberFormat="1" applyFont="1" applyFill="1" applyBorder="1" applyAlignment="1">
      <alignment horizontal="right" vertical="center" wrapText="1"/>
    </xf>
    <xf numFmtId="0" fontId="18" fillId="0" borderId="45" xfId="0" applyNumberFormat="1" applyFont="1" applyFill="1" applyBorder="1" applyAlignment="1">
      <alignment horizontal="left" vertical="center" wrapText="1"/>
    </xf>
    <xf numFmtId="17" fontId="18" fillId="0" borderId="16" xfId="0" applyNumberFormat="1" applyFont="1" applyFill="1" applyBorder="1" applyAlignment="1" applyProtection="1">
      <alignment horizontal="center" vertical="center" wrapText="1"/>
    </xf>
    <xf numFmtId="4" fontId="18" fillId="0" borderId="45" xfId="0" applyNumberFormat="1" applyFont="1" applyFill="1" applyBorder="1" applyAlignment="1">
      <alignment vertical="center" wrapText="1"/>
    </xf>
    <xf numFmtId="0" fontId="18" fillId="0" borderId="45" xfId="0" applyFont="1" applyFill="1" applyBorder="1" applyAlignment="1">
      <alignment horizontal="right" vertical="top" wrapText="1"/>
    </xf>
    <xf numFmtId="0" fontId="27" fillId="0" borderId="45" xfId="21" applyFont="1" applyFill="1" applyBorder="1" applyAlignment="1">
      <alignment horizontal="left" vertical="top" wrapText="1"/>
    </xf>
    <xf numFmtId="3" fontId="18" fillId="0" borderId="45" xfId="21" applyNumberFormat="1" applyFont="1" applyFill="1" applyBorder="1" applyAlignment="1">
      <alignment vertical="top" wrapText="1"/>
    </xf>
    <xf numFmtId="0" fontId="18" fillId="0" borderId="45" xfId="21" applyFont="1" applyFill="1" applyBorder="1" applyAlignment="1">
      <alignment horizontal="left" vertical="top" wrapText="1"/>
    </xf>
    <xf numFmtId="0" fontId="18" fillId="0" borderId="45" xfId="21" applyFont="1" applyFill="1" applyBorder="1" applyAlignment="1">
      <alignment vertical="top" wrapText="1"/>
    </xf>
    <xf numFmtId="0" fontId="18" fillId="0" borderId="45" xfId="21" applyFont="1" applyFill="1" applyBorder="1" applyAlignment="1">
      <alignment horizontal="center" vertical="center" wrapText="1"/>
    </xf>
    <xf numFmtId="4" fontId="18" fillId="0" borderId="48" xfId="21" applyNumberFormat="1" applyFont="1" applyFill="1" applyBorder="1" applyAlignment="1">
      <alignment horizontal="right" wrapText="1"/>
    </xf>
    <xf numFmtId="0" fontId="18" fillId="0" borderId="17" xfId="0" applyFont="1" applyFill="1" applyBorder="1" applyAlignment="1">
      <alignment horizontal="center" vertical="center" wrapText="1"/>
    </xf>
    <xf numFmtId="0" fontId="18" fillId="0" borderId="25" xfId="0" applyNumberFormat="1" applyFont="1" applyFill="1" applyBorder="1" applyAlignment="1">
      <alignment horizontal="center" vertical="center" wrapText="1"/>
    </xf>
    <xf numFmtId="2" fontId="18" fillId="0" borderId="16" xfId="1" applyNumberFormat="1" applyFont="1" applyFill="1" applyBorder="1" applyAlignment="1" applyProtection="1">
      <alignment horizontal="center" vertical="center" wrapText="1"/>
    </xf>
    <xf numFmtId="2" fontId="18" fillId="0" borderId="17" xfId="0" applyNumberFormat="1" applyFont="1" applyFill="1" applyBorder="1" applyAlignment="1">
      <alignment horizontal="center" vertical="center" wrapText="1"/>
    </xf>
    <xf numFmtId="2" fontId="18" fillId="0" borderId="20" xfId="0" applyNumberFormat="1" applyFont="1" applyFill="1" applyBorder="1" applyAlignment="1" applyProtection="1">
      <alignment horizontal="center" vertical="center" wrapText="1"/>
      <protection locked="0"/>
    </xf>
    <xf numFmtId="0" fontId="18" fillId="0" borderId="20" xfId="0" applyNumberFormat="1" applyFont="1" applyFill="1" applyBorder="1" applyAlignment="1" applyProtection="1">
      <alignment horizontal="center" vertical="center" wrapText="1"/>
      <protection locked="0"/>
    </xf>
    <xf numFmtId="0" fontId="18" fillId="0" borderId="26" xfId="0" applyNumberFormat="1" applyFont="1" applyFill="1" applyBorder="1" applyAlignment="1">
      <alignment horizontal="center" vertical="center" wrapText="1"/>
    </xf>
    <xf numFmtId="0" fontId="18" fillId="0" borderId="16" xfId="2" applyFont="1" applyFill="1" applyBorder="1" applyAlignment="1">
      <alignment horizontal="center" vertical="center" wrapText="1"/>
    </xf>
    <xf numFmtId="4" fontId="18" fillId="0" borderId="17" xfId="0" applyNumberFormat="1" applyFont="1" applyFill="1" applyBorder="1" applyAlignment="1">
      <alignment horizontal="center" vertical="center" wrapText="1"/>
    </xf>
    <xf numFmtId="10" fontId="18" fillId="0" borderId="17" xfId="0"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9" fontId="18" fillId="0" borderId="17"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18" fillId="0" borderId="15" xfId="0" applyFont="1" applyFill="1" applyBorder="1" applyAlignment="1">
      <alignment horizontal="center" vertical="center"/>
    </xf>
    <xf numFmtId="2" fontId="18" fillId="0" borderId="15" xfId="0" applyNumberFormat="1" applyFont="1" applyFill="1" applyBorder="1" applyAlignment="1">
      <alignment horizontal="center" vertical="center"/>
    </xf>
    <xf numFmtId="0" fontId="18" fillId="0" borderId="8" xfId="0" applyFont="1" applyFill="1" applyBorder="1" applyAlignment="1">
      <alignment horizontal="center" vertical="center"/>
    </xf>
    <xf numFmtId="0" fontId="18" fillId="0" borderId="24" xfId="0" applyFont="1" applyFill="1" applyBorder="1" applyAlignment="1">
      <alignment horizontal="center" vertical="center" wrapText="1"/>
    </xf>
    <xf numFmtId="0" fontId="18" fillId="0" borderId="26" xfId="0" applyFont="1" applyFill="1" applyBorder="1" applyAlignment="1">
      <alignment horizontal="center" vertical="center" wrapText="1"/>
    </xf>
    <xf numFmtId="2" fontId="18" fillId="0" borderId="16"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17" xfId="0" applyFont="1" applyFill="1" applyBorder="1" applyAlignment="1">
      <alignment horizontal="center" vertical="center"/>
    </xf>
    <xf numFmtId="4" fontId="18" fillId="0" borderId="16" xfId="0" applyNumberFormat="1" applyFont="1" applyFill="1" applyBorder="1" applyAlignment="1">
      <alignment horizontal="center" vertical="center"/>
    </xf>
    <xf numFmtId="4" fontId="18" fillId="0" borderId="26" xfId="0" applyNumberFormat="1" applyFont="1" applyFill="1" applyBorder="1" applyAlignment="1">
      <alignment horizontal="right" wrapText="1"/>
    </xf>
    <xf numFmtId="2" fontId="18" fillId="0" borderId="20" xfId="0" applyNumberFormat="1" applyFont="1" applyFill="1" applyBorder="1" applyAlignment="1">
      <alignment horizontal="center" vertical="center"/>
    </xf>
    <xf numFmtId="168" fontId="18" fillId="0" borderId="20" xfId="0" applyNumberFormat="1" applyFont="1" applyFill="1" applyBorder="1" applyAlignment="1">
      <alignment horizontal="center" vertical="center"/>
    </xf>
    <xf numFmtId="169" fontId="18" fillId="0" borderId="20" xfId="0" applyNumberFormat="1" applyFont="1" applyFill="1" applyBorder="1" applyAlignment="1">
      <alignment horizontal="center" vertical="center"/>
    </xf>
    <xf numFmtId="4" fontId="18" fillId="0" borderId="20" xfId="0" applyNumberFormat="1" applyFont="1" applyFill="1" applyBorder="1" applyAlignment="1">
      <alignment horizontal="center" vertical="center"/>
    </xf>
    <xf numFmtId="2" fontId="18" fillId="0" borderId="25" xfId="0" applyNumberFormat="1" applyFont="1" applyFill="1" applyBorder="1" applyAlignment="1">
      <alignment horizontal="center" vertical="center" wrapText="1"/>
    </xf>
    <xf numFmtId="2" fontId="27" fillId="0" borderId="15" xfId="21" applyNumberFormat="1" applyFont="1" applyFill="1" applyBorder="1" applyAlignment="1">
      <alignment horizontal="center" vertical="center" wrapText="1"/>
    </xf>
    <xf numFmtId="0" fontId="18" fillId="0" borderId="16" xfId="1" applyFont="1" applyFill="1" applyBorder="1" applyAlignment="1" applyProtection="1">
      <alignment horizontal="center" vertical="center" wrapText="1"/>
    </xf>
    <xf numFmtId="9" fontId="18" fillId="0" borderId="28" xfId="19"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45" xfId="0" applyFont="1" applyFill="1" applyBorder="1" applyAlignment="1" applyProtection="1">
      <alignment horizontal="left" vertical="top" wrapText="1"/>
      <protection locked="0"/>
    </xf>
    <xf numFmtId="4" fontId="18" fillId="0" borderId="20" xfId="0" applyNumberFormat="1" applyFont="1" applyFill="1" applyBorder="1" applyAlignment="1" applyProtection="1">
      <alignment horizontal="center" vertical="center" wrapText="1"/>
      <protection locked="0"/>
    </xf>
    <xf numFmtId="0" fontId="18" fillId="0" borderId="16" xfId="21" applyFont="1" applyFill="1" applyBorder="1" applyAlignment="1">
      <alignment horizontal="center" vertical="center" wrapText="1"/>
    </xf>
    <xf numFmtId="0" fontId="18" fillId="0" borderId="45" xfId="0" applyFont="1" applyFill="1" applyBorder="1" applyAlignment="1" applyProtection="1">
      <alignment horizontal="left" vertical="top"/>
      <protection locked="0"/>
    </xf>
    <xf numFmtId="4" fontId="18" fillId="0" borderId="48" xfId="0" applyNumberFormat="1" applyFont="1" applyFill="1" applyBorder="1" applyAlignment="1" applyProtection="1">
      <alignment horizontal="right"/>
      <protection locked="0"/>
    </xf>
    <xf numFmtId="0" fontId="18" fillId="0" borderId="16" xfId="0" applyFont="1" applyFill="1" applyBorder="1" applyAlignment="1" applyProtection="1">
      <alignment horizontal="center" vertical="center"/>
      <protection locked="0"/>
    </xf>
    <xf numFmtId="4" fontId="18" fillId="0" borderId="16" xfId="0" applyNumberFormat="1" applyFont="1" applyFill="1" applyBorder="1" applyAlignment="1" applyProtection="1">
      <alignment horizontal="center" vertical="center"/>
      <protection locked="0"/>
    </xf>
    <xf numFmtId="2" fontId="18" fillId="0" borderId="16" xfId="0" applyNumberFormat="1" applyFont="1" applyFill="1" applyBorder="1" applyAlignment="1" applyProtection="1">
      <alignment horizontal="center" vertical="center"/>
      <protection locked="0"/>
    </xf>
    <xf numFmtId="0" fontId="27" fillId="0" borderId="45" xfId="21" applyFont="1" applyFill="1" applyBorder="1" applyAlignment="1">
      <alignment horizontal="center" vertical="center" wrapText="1"/>
    </xf>
    <xf numFmtId="0" fontId="18" fillId="0" borderId="25" xfId="0" applyNumberFormat="1" applyFont="1" applyFill="1" applyBorder="1" applyAlignment="1" applyProtection="1">
      <alignment horizontal="center" vertical="center" wrapText="1"/>
      <protection locked="0"/>
    </xf>
    <xf numFmtId="0" fontId="18" fillId="0" borderId="45" xfId="0" quotePrefix="1" applyNumberFormat="1" applyFont="1" applyFill="1" applyBorder="1" applyAlignment="1" applyProtection="1">
      <alignment horizontal="right" vertical="top" wrapText="1"/>
      <protection locked="0"/>
    </xf>
    <xf numFmtId="2" fontId="18" fillId="0" borderId="16" xfId="19" applyNumberFormat="1" applyFont="1" applyFill="1" applyBorder="1" applyAlignment="1" applyProtection="1">
      <alignment horizontal="center" vertical="center" wrapText="1"/>
      <protection locked="0"/>
    </xf>
    <xf numFmtId="0" fontId="18" fillId="0" borderId="45" xfId="0" applyNumberFormat="1" applyFont="1" applyFill="1" applyBorder="1" applyAlignment="1" applyProtection="1">
      <alignment horizontal="right" vertical="top" wrapText="1"/>
      <protection locked="0"/>
    </xf>
    <xf numFmtId="0" fontId="27" fillId="0" borderId="16" xfId="0" applyFont="1" applyFill="1" applyBorder="1" applyAlignment="1">
      <alignment horizontal="center" vertical="center" wrapText="1"/>
    </xf>
    <xf numFmtId="0" fontId="18" fillId="0" borderId="28" xfId="0" applyNumberFormat="1" applyFont="1" applyFill="1" applyBorder="1" applyAlignment="1" applyProtection="1">
      <alignment horizontal="center" vertical="center" wrapText="1"/>
      <protection locked="0"/>
    </xf>
    <xf numFmtId="2" fontId="18" fillId="0" borderId="8" xfId="0" applyNumberFormat="1" applyFont="1" applyFill="1" applyBorder="1" applyAlignment="1">
      <alignment horizontal="center" vertical="center"/>
    </xf>
    <xf numFmtId="0" fontId="18" fillId="0" borderId="20" xfId="0" applyFont="1" applyFill="1" applyBorder="1" applyAlignment="1" applyProtection="1">
      <alignment horizontal="center" vertical="center" wrapText="1"/>
      <protection locked="0"/>
    </xf>
    <xf numFmtId="0" fontId="18" fillId="0" borderId="45" xfId="0" applyNumberFormat="1" applyFont="1" applyFill="1" applyBorder="1" applyAlignment="1" applyProtection="1">
      <alignment wrapText="1"/>
      <protection locked="0"/>
    </xf>
    <xf numFmtId="4" fontId="18" fillId="0" borderId="45" xfId="0" applyNumberFormat="1" applyFont="1" applyFill="1" applyBorder="1" applyAlignment="1" applyProtection="1">
      <alignment horizontal="right" vertical="top" wrapText="1"/>
      <protection locked="0"/>
    </xf>
    <xf numFmtId="2" fontId="21" fillId="0" borderId="45" xfId="4" applyNumberFormat="1" applyFont="1" applyFill="1" applyBorder="1" applyAlignment="1">
      <alignment horizontal="right" wrapText="1"/>
    </xf>
    <xf numFmtId="2" fontId="18" fillId="0" borderId="45" xfId="2" applyNumberFormat="1" applyFont="1" applyFill="1" applyBorder="1" applyAlignment="1">
      <alignment horizontal="right" wrapText="1"/>
    </xf>
    <xf numFmtId="2" fontId="18" fillId="0" borderId="45" xfId="0" applyNumberFormat="1" applyFont="1" applyFill="1" applyBorder="1" applyAlignment="1">
      <alignment horizontal="right" wrapText="1"/>
    </xf>
    <xf numFmtId="4" fontId="18" fillId="0" borderId="45" xfId="0" applyNumberFormat="1" applyFont="1" applyFill="1" applyBorder="1" applyAlignment="1" applyProtection="1">
      <alignment horizontal="right" wrapText="1"/>
      <protection locked="0"/>
    </xf>
    <xf numFmtId="1" fontId="18" fillId="0" borderId="45" xfId="0" applyNumberFormat="1" applyFont="1" applyFill="1" applyBorder="1"/>
    <xf numFmtId="0" fontId="22" fillId="0" borderId="45" xfId="1" applyNumberFormat="1" applyFont="1" applyFill="1" applyBorder="1" applyAlignment="1" applyProtection="1">
      <alignment horizontal="left" vertical="top" wrapText="1"/>
      <protection locked="0"/>
    </xf>
    <xf numFmtId="0" fontId="18" fillId="0" borderId="45" xfId="0" applyFont="1" applyFill="1" applyBorder="1" applyAlignment="1" applyProtection="1">
      <alignment horizontal="right" wrapText="1"/>
      <protection locked="0"/>
    </xf>
    <xf numFmtId="1" fontId="18" fillId="0" borderId="45" xfId="0" applyNumberFormat="1" applyFont="1" applyFill="1" applyBorder="1" applyAlignment="1">
      <alignment horizontal="right" wrapText="1"/>
    </xf>
    <xf numFmtId="2" fontId="18" fillId="0" borderId="45" xfId="0" applyNumberFormat="1" applyFont="1" applyFill="1" applyBorder="1" applyAlignment="1" applyProtection="1">
      <alignment horizontal="right" wrapText="1"/>
      <protection locked="0"/>
    </xf>
    <xf numFmtId="1" fontId="18" fillId="0" borderId="45" xfId="0" applyNumberFormat="1" applyFont="1" applyFill="1" applyBorder="1" applyAlignment="1" applyProtection="1">
      <alignment horizontal="right" wrapText="1"/>
      <protection locked="0"/>
    </xf>
    <xf numFmtId="0" fontId="18" fillId="0" borderId="45" xfId="0" applyNumberFormat="1" applyFont="1" applyFill="1" applyBorder="1" applyAlignment="1" applyProtection="1">
      <alignment horizontal="right" wrapText="1"/>
      <protection locked="0"/>
    </xf>
    <xf numFmtId="10" fontId="18" fillId="0" borderId="45" xfId="0" applyNumberFormat="1" applyFont="1" applyFill="1" applyBorder="1" applyAlignment="1" applyProtection="1">
      <alignment horizontal="right" wrapText="1"/>
      <protection locked="0"/>
    </xf>
    <xf numFmtId="0" fontId="27" fillId="0" borderId="45" xfId="0" applyFont="1" applyFill="1" applyBorder="1" applyAlignment="1">
      <alignment vertical="center" wrapText="1"/>
    </xf>
    <xf numFmtId="0" fontId="18" fillId="0" borderId="0" xfId="0" applyNumberFormat="1" applyFont="1" applyFill="1" applyAlignment="1" applyProtection="1">
      <alignment wrapText="1"/>
      <protection locked="0"/>
    </xf>
    <xf numFmtId="0" fontId="18" fillId="0" borderId="45" xfId="0" applyNumberFormat="1" applyFont="1" applyFill="1" applyBorder="1" applyAlignment="1" applyProtection="1">
      <alignment horizontal="center" wrapText="1"/>
      <protection locked="0"/>
    </xf>
    <xf numFmtId="49" fontId="18" fillId="0" borderId="45" xfId="0" applyNumberFormat="1" applyFont="1" applyFill="1" applyBorder="1" applyAlignment="1">
      <alignment wrapText="1"/>
    </xf>
    <xf numFmtId="2" fontId="18" fillId="0" borderId="45" xfId="0" applyNumberFormat="1" applyFont="1" applyFill="1" applyBorder="1" applyAlignment="1">
      <alignment wrapText="1"/>
    </xf>
    <xf numFmtId="1" fontId="18" fillId="0" borderId="45" xfId="0" applyNumberFormat="1" applyFont="1" applyFill="1" applyBorder="1" applyAlignment="1">
      <alignment wrapText="1"/>
    </xf>
    <xf numFmtId="0" fontId="22" fillId="0" borderId="45" xfId="1" applyNumberFormat="1" applyFont="1" applyFill="1" applyBorder="1" applyAlignment="1" applyProtection="1">
      <alignment horizontal="right" wrapText="1"/>
      <protection locked="0"/>
    </xf>
    <xf numFmtId="172" fontId="18" fillId="0" borderId="45" xfId="0" applyNumberFormat="1" applyFont="1" applyFill="1" applyBorder="1" applyAlignment="1" applyProtection="1">
      <alignment horizontal="right" wrapText="1"/>
      <protection locked="0"/>
    </xf>
    <xf numFmtId="1" fontId="27" fillId="0" borderId="45" xfId="0" applyNumberFormat="1" applyFont="1" applyFill="1" applyBorder="1" applyAlignment="1">
      <alignment vertical="center" wrapText="1"/>
    </xf>
    <xf numFmtId="2" fontId="27" fillId="0" borderId="45" xfId="0" applyNumberFormat="1" applyFont="1" applyFill="1" applyBorder="1" applyAlignment="1">
      <alignment vertical="center" wrapText="1"/>
    </xf>
    <xf numFmtId="0" fontId="18" fillId="0" borderId="45" xfId="0" applyFont="1" applyFill="1" applyBorder="1" applyAlignment="1" applyProtection="1">
      <alignment horizontal="right" vertical="center" wrapText="1"/>
      <protection locked="0"/>
    </xf>
    <xf numFmtId="9" fontId="18" fillId="0" borderId="45" xfId="0" applyNumberFormat="1" applyFont="1" applyFill="1" applyBorder="1" applyAlignment="1" applyProtection="1">
      <alignment horizontal="right" wrapText="1"/>
      <protection locked="0"/>
    </xf>
    <xf numFmtId="0" fontId="18" fillId="0" borderId="45" xfId="0" applyFont="1" applyFill="1" applyBorder="1" applyAlignment="1">
      <alignment horizontal="right"/>
    </xf>
    <xf numFmtId="0" fontId="18" fillId="0" borderId="45" xfId="0" applyFont="1" applyFill="1" applyBorder="1" applyAlignment="1">
      <alignment horizontal="right" wrapText="1"/>
    </xf>
    <xf numFmtId="0" fontId="18" fillId="0" borderId="45" xfId="0" applyFont="1" applyFill="1" applyBorder="1" applyAlignment="1" applyProtection="1">
      <alignment wrapText="1"/>
      <protection locked="0"/>
    </xf>
    <xf numFmtId="2" fontId="21" fillId="0" borderId="45" xfId="0" applyNumberFormat="1" applyFont="1" applyFill="1" applyBorder="1" applyAlignment="1" applyProtection="1">
      <alignment horizontal="right" wrapText="1"/>
      <protection locked="0"/>
    </xf>
    <xf numFmtId="3" fontId="18" fillId="0" borderId="45" xfId="0" applyNumberFormat="1" applyFont="1" applyFill="1" applyBorder="1" applyAlignment="1" applyProtection="1">
      <alignment horizontal="right" wrapText="1"/>
      <protection locked="0"/>
    </xf>
    <xf numFmtId="1" fontId="18" fillId="0" borderId="45" xfId="19" applyNumberFormat="1" applyFont="1" applyFill="1" applyBorder="1" applyAlignment="1" applyProtection="1">
      <alignment horizontal="right" wrapText="1"/>
      <protection locked="0"/>
    </xf>
    <xf numFmtId="0" fontId="22" fillId="0" borderId="16" xfId="0" applyFont="1" applyFill="1" applyBorder="1" applyAlignment="1">
      <alignment horizontal="center" vertical="center" wrapText="1"/>
    </xf>
    <xf numFmtId="1" fontId="18" fillId="0" borderId="45" xfId="2" applyNumberFormat="1" applyFont="1" applyFill="1" applyBorder="1" applyAlignment="1" applyProtection="1">
      <alignment horizontal="center" vertical="top" wrapText="1"/>
      <protection locked="0"/>
    </xf>
    <xf numFmtId="2" fontId="18" fillId="0" borderId="45" xfId="2" applyNumberFormat="1" applyFont="1" applyFill="1" applyBorder="1" applyAlignment="1" applyProtection="1">
      <alignment horizontal="left" vertical="top" wrapText="1"/>
      <protection locked="0"/>
    </xf>
    <xf numFmtId="2" fontId="18" fillId="0" borderId="45" xfId="2" applyNumberFormat="1" applyFont="1" applyFill="1" applyBorder="1" applyAlignment="1" applyProtection="1">
      <alignment vertical="top" wrapText="1"/>
      <protection locked="0"/>
    </xf>
    <xf numFmtId="1" fontId="18" fillId="0" borderId="45" xfId="2" applyNumberFormat="1" applyFont="1" applyFill="1" applyBorder="1" applyAlignment="1" applyProtection="1">
      <alignment horizontal="left" vertical="top" wrapText="1"/>
      <protection locked="0"/>
    </xf>
    <xf numFmtId="1" fontId="18" fillId="0" borderId="45" xfId="2" applyNumberFormat="1" applyFont="1" applyFill="1" applyBorder="1" applyAlignment="1" applyProtection="1">
      <alignment horizontal="center" vertical="center" wrapText="1"/>
      <protection locked="0"/>
    </xf>
    <xf numFmtId="4" fontId="18" fillId="0" borderId="48" xfId="2" applyNumberFormat="1" applyFont="1" applyFill="1" applyBorder="1" applyAlignment="1" applyProtection="1">
      <alignment horizontal="right" wrapText="1"/>
      <protection locked="0"/>
    </xf>
    <xf numFmtId="1" fontId="18" fillId="0" borderId="16" xfId="2" applyNumberFormat="1" applyFont="1" applyFill="1" applyBorder="1" applyAlignment="1" applyProtection="1">
      <alignment horizontal="center" vertical="center" wrapText="1"/>
      <protection locked="0"/>
    </xf>
    <xf numFmtId="2" fontId="22" fillId="0" borderId="16" xfId="1" applyNumberFormat="1" applyFont="1" applyFill="1" applyBorder="1" applyAlignment="1" applyProtection="1">
      <alignment horizontal="center" vertical="center" wrapText="1"/>
      <protection locked="0"/>
    </xf>
    <xf numFmtId="1" fontId="18" fillId="0" borderId="17" xfId="2" applyNumberFormat="1" applyFont="1" applyFill="1" applyBorder="1" applyAlignment="1" applyProtection="1">
      <alignment horizontal="center" vertical="center" wrapText="1"/>
      <protection locked="0"/>
    </xf>
    <xf numFmtId="1" fontId="18" fillId="0" borderId="14" xfId="2" applyNumberFormat="1" applyFont="1" applyFill="1" applyBorder="1" applyAlignment="1" applyProtection="1">
      <alignment horizontal="center" vertical="center" wrapText="1"/>
      <protection locked="0"/>
    </xf>
    <xf numFmtId="2" fontId="18" fillId="0" borderId="15" xfId="2" applyNumberFormat="1" applyFont="1" applyFill="1" applyBorder="1" applyAlignment="1" applyProtection="1">
      <alignment horizontal="center" vertical="center" wrapText="1"/>
      <protection locked="0"/>
    </xf>
    <xf numFmtId="1" fontId="18" fillId="0" borderId="15" xfId="2" applyNumberFormat="1" applyFont="1" applyFill="1" applyBorder="1" applyAlignment="1" applyProtection="1">
      <alignment horizontal="center" vertical="center" wrapText="1"/>
      <protection locked="0"/>
    </xf>
    <xf numFmtId="2" fontId="18" fillId="0" borderId="45" xfId="15" applyNumberFormat="1" applyFont="1" applyFill="1" applyBorder="1" applyAlignment="1" applyProtection="1">
      <alignment vertical="top" wrapText="1"/>
      <protection locked="0"/>
    </xf>
    <xf numFmtId="1" fontId="18" fillId="0" borderId="45" xfId="15" applyNumberFormat="1" applyFont="1" applyFill="1" applyBorder="1" applyAlignment="1" applyProtection="1">
      <alignment horizontal="center" vertical="center" wrapText="1"/>
      <protection locked="0"/>
    </xf>
    <xf numFmtId="4" fontId="18" fillId="0" borderId="48" xfId="15" applyNumberFormat="1" applyFont="1" applyFill="1" applyBorder="1" applyAlignment="1" applyProtection="1">
      <alignment horizontal="right" wrapText="1"/>
      <protection locked="0"/>
    </xf>
    <xf numFmtId="1" fontId="18" fillId="0" borderId="16" xfId="15" applyNumberFormat="1" applyFont="1" applyFill="1" applyBorder="1" applyAlignment="1" applyProtection="1">
      <alignment horizontal="center" vertical="center" wrapText="1"/>
      <protection locked="0"/>
    </xf>
    <xf numFmtId="2" fontId="22" fillId="0" borderId="16" xfId="1" applyNumberFormat="1" applyFont="1" applyFill="1" applyBorder="1" applyAlignment="1" applyProtection="1">
      <alignment horizontal="center" vertical="center" wrapText="1"/>
    </xf>
    <xf numFmtId="2" fontId="18" fillId="0" borderId="16" xfId="2" applyNumberFormat="1" applyFont="1" applyFill="1" applyBorder="1" applyAlignment="1">
      <alignment horizontal="center" vertical="center" wrapText="1"/>
    </xf>
    <xf numFmtId="1" fontId="18" fillId="0" borderId="16" xfId="2" applyNumberFormat="1" applyFont="1" applyFill="1" applyBorder="1" applyAlignment="1">
      <alignment horizontal="center" vertical="center" wrapText="1"/>
    </xf>
    <xf numFmtId="2" fontId="18" fillId="0" borderId="45" xfId="0" applyNumberFormat="1" applyFont="1" applyFill="1" applyBorder="1" applyAlignment="1" applyProtection="1">
      <alignment vertical="top" wrapText="1"/>
      <protection locked="0"/>
    </xf>
    <xf numFmtId="2" fontId="18" fillId="0" borderId="16" xfId="0" quotePrefix="1" applyNumberFormat="1" applyFont="1" applyFill="1" applyBorder="1" applyAlignment="1" applyProtection="1">
      <alignment horizontal="center" vertical="center" wrapText="1"/>
      <protection locked="0"/>
    </xf>
    <xf numFmtId="2" fontId="22" fillId="0" borderId="15" xfId="16" applyNumberFormat="1" applyFont="1" applyFill="1" applyBorder="1" applyAlignment="1" applyProtection="1">
      <alignment horizontal="center" vertical="center" wrapText="1"/>
      <protection locked="0"/>
    </xf>
    <xf numFmtId="2" fontId="18" fillId="0" borderId="45" xfId="13" applyNumberFormat="1" applyFont="1" applyFill="1" applyBorder="1" applyAlignment="1" applyProtection="1">
      <alignment vertical="top" wrapText="1"/>
      <protection locked="0"/>
    </xf>
    <xf numFmtId="1" fontId="18" fillId="0" borderId="45" xfId="0" applyNumberFormat="1" applyFont="1" applyFill="1" applyBorder="1" applyAlignment="1" applyProtection="1">
      <alignment horizontal="center" vertical="top" wrapText="1"/>
      <protection locked="0"/>
    </xf>
    <xf numFmtId="2" fontId="18" fillId="0" borderId="45" xfId="0" applyNumberFormat="1" applyFont="1" applyFill="1" applyBorder="1" applyAlignment="1" applyProtection="1">
      <alignment horizontal="left" vertical="top" wrapText="1"/>
      <protection locked="0"/>
    </xf>
    <xf numFmtId="1" fontId="18" fillId="0" borderId="45" xfId="0" applyNumberFormat="1" applyFont="1" applyFill="1" applyBorder="1" applyAlignment="1" applyProtection="1">
      <alignment horizontal="left" vertical="top" wrapText="1"/>
      <protection locked="0"/>
    </xf>
    <xf numFmtId="1" fontId="18" fillId="0" borderId="45" xfId="0" applyNumberFormat="1" applyFont="1" applyFill="1" applyBorder="1" applyAlignment="1" applyProtection="1">
      <alignment horizontal="center" vertical="center" wrapText="1"/>
      <protection locked="0"/>
    </xf>
    <xf numFmtId="2" fontId="18" fillId="0" borderId="15" xfId="0" applyNumberFormat="1" applyFont="1" applyFill="1" applyBorder="1" applyAlignment="1" applyProtection="1">
      <alignment horizontal="center" vertical="center" wrapText="1"/>
      <protection locked="0"/>
    </xf>
    <xf numFmtId="2" fontId="24" fillId="0" borderId="16" xfId="0" applyNumberFormat="1" applyFont="1" applyFill="1" applyBorder="1" applyAlignment="1" applyProtection="1">
      <alignment horizontal="center" vertical="center" wrapText="1"/>
      <protection locked="0"/>
    </xf>
    <xf numFmtId="0" fontId="18" fillId="0" borderId="16" xfId="4" applyNumberFormat="1" applyFont="1" applyFill="1" applyBorder="1" applyAlignment="1" applyProtection="1">
      <alignment horizontal="center" vertical="center" wrapText="1"/>
      <protection locked="0"/>
    </xf>
    <xf numFmtId="0" fontId="18" fillId="0" borderId="45" xfId="0" applyNumberFormat="1" applyFont="1" applyFill="1" applyBorder="1" applyAlignment="1" applyProtection="1">
      <alignment horizontal="left" wrapText="1"/>
      <protection locked="0"/>
    </xf>
    <xf numFmtId="0" fontId="18" fillId="0" borderId="45" xfId="0" applyNumberFormat="1" applyFont="1" applyFill="1" applyBorder="1" applyAlignment="1" applyProtection="1">
      <alignment horizontal="left" vertical="center" wrapText="1"/>
      <protection locked="0"/>
    </xf>
    <xf numFmtId="0" fontId="18" fillId="0" borderId="45" xfId="0" applyNumberFormat="1" applyFont="1" applyFill="1" applyBorder="1" applyAlignment="1" applyProtection="1">
      <alignment vertical="center" wrapText="1"/>
      <protection locked="0"/>
    </xf>
    <xf numFmtId="9" fontId="18" fillId="0" borderId="25" xfId="0" applyNumberFormat="1" applyFont="1" applyFill="1" applyBorder="1" applyAlignment="1" applyProtection="1">
      <alignment horizontal="center" vertical="center" wrapText="1"/>
      <protection locked="0"/>
    </xf>
    <xf numFmtId="9" fontId="18" fillId="0" borderId="26" xfId="0" applyNumberFormat="1" applyFont="1" applyFill="1" applyBorder="1" applyAlignment="1" applyProtection="1">
      <alignment horizontal="center" vertical="center" wrapText="1"/>
      <protection locked="0"/>
    </xf>
    <xf numFmtId="4" fontId="18" fillId="0" borderId="47" xfId="0" applyNumberFormat="1" applyFont="1" applyFill="1" applyBorder="1" applyAlignment="1" applyProtection="1">
      <alignment horizontal="right" wrapText="1"/>
      <protection locked="0"/>
    </xf>
    <xf numFmtId="0" fontId="18" fillId="0" borderId="29" xfId="0" applyNumberFormat="1" applyFont="1" applyFill="1" applyBorder="1" applyAlignment="1" applyProtection="1">
      <alignment horizontal="center" vertical="center" wrapText="1"/>
      <protection locked="0"/>
    </xf>
    <xf numFmtId="2" fontId="18" fillId="0" borderId="29" xfId="0" applyNumberFormat="1" applyFont="1" applyFill="1" applyBorder="1" applyAlignment="1" applyProtection="1">
      <alignment horizontal="center" vertical="center" wrapText="1"/>
      <protection locked="0"/>
    </xf>
    <xf numFmtId="0" fontId="22" fillId="0" borderId="29" xfId="1" applyNumberFormat="1" applyFont="1" applyFill="1" applyBorder="1" applyAlignment="1" applyProtection="1">
      <alignment horizontal="center" vertical="center" wrapText="1"/>
      <protection locked="0"/>
    </xf>
    <xf numFmtId="0" fontId="18" fillId="0" borderId="30" xfId="0" applyNumberFormat="1" applyFont="1" applyFill="1" applyBorder="1" applyAlignment="1" applyProtection="1">
      <alignment horizontal="center" vertical="center" wrapText="1"/>
      <protection locked="0"/>
    </xf>
    <xf numFmtId="0" fontId="18" fillId="0" borderId="31" xfId="0" applyNumberFormat="1" applyFont="1" applyFill="1" applyBorder="1" applyAlignment="1" applyProtection="1">
      <alignment horizontal="center" vertical="center" wrapText="1"/>
      <protection locked="0"/>
    </xf>
    <xf numFmtId="0" fontId="18" fillId="0" borderId="32" xfId="0" applyNumberFormat="1"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3" xfId="0" applyNumberFormat="1" applyFont="1" applyFill="1" applyBorder="1" applyAlignment="1" applyProtection="1">
      <alignment horizontal="center" vertical="center" wrapText="1"/>
      <protection locked="0"/>
    </xf>
    <xf numFmtId="43" fontId="18" fillId="0" borderId="16" xfId="0" applyNumberFormat="1" applyFont="1" applyFill="1" applyBorder="1" applyAlignment="1" applyProtection="1">
      <alignment horizontal="center" vertical="center" wrapText="1"/>
      <protection locked="0"/>
    </xf>
    <xf numFmtId="165" fontId="18" fillId="0" borderId="16" xfId="0" applyNumberFormat="1" applyFont="1" applyFill="1" applyBorder="1" applyAlignment="1" applyProtection="1">
      <alignment horizontal="center" vertical="center" wrapText="1"/>
      <protection locked="0"/>
    </xf>
    <xf numFmtId="0" fontId="20" fillId="0" borderId="45" xfId="0" applyFont="1" applyFill="1" applyBorder="1" applyAlignment="1">
      <alignment horizontal="center" vertical="center" wrapText="1"/>
    </xf>
    <xf numFmtId="0" fontId="18" fillId="0" borderId="45" xfId="0" applyNumberFormat="1" applyFont="1" applyFill="1" applyBorder="1" applyAlignment="1">
      <alignment horizontal="left" vertical="center"/>
    </xf>
    <xf numFmtId="0" fontId="18" fillId="0" borderId="34" xfId="0" applyNumberFormat="1" applyFont="1" applyFill="1" applyBorder="1" applyAlignment="1" applyProtection="1">
      <alignment horizontal="center" vertical="center" wrapText="1"/>
      <protection locked="0"/>
    </xf>
    <xf numFmtId="1" fontId="21" fillId="0" borderId="34" xfId="0" applyNumberFormat="1" applyFont="1" applyFill="1" applyBorder="1" applyAlignment="1" applyProtection="1">
      <alignment horizontal="center" vertical="center" wrapText="1"/>
      <protection locked="0"/>
    </xf>
    <xf numFmtId="0" fontId="22" fillId="0" borderId="35" xfId="1"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20" xfId="0" applyNumberFormat="1" applyFont="1" applyFill="1" applyBorder="1" applyAlignment="1" applyProtection="1">
      <alignment horizontal="center" vertical="center" wrapText="1"/>
      <protection locked="0"/>
    </xf>
    <xf numFmtId="1" fontId="20" fillId="0" borderId="28" xfId="0" applyNumberFormat="1" applyFont="1" applyFill="1" applyBorder="1" applyAlignment="1" applyProtection="1">
      <alignment horizontal="center" vertical="center" wrapText="1"/>
      <protection locked="0"/>
    </xf>
    <xf numFmtId="0" fontId="18" fillId="0" borderId="38" xfId="0" applyNumberFormat="1" applyFont="1" applyFill="1" applyBorder="1" applyAlignment="1" applyProtection="1">
      <alignment horizontal="center" vertical="center" wrapText="1"/>
      <protection locked="0"/>
    </xf>
    <xf numFmtId="0" fontId="18" fillId="0" borderId="36" xfId="0" applyNumberFormat="1" applyFont="1" applyFill="1" applyBorder="1" applyAlignment="1" applyProtection="1">
      <alignment horizontal="center" vertical="center" wrapText="1"/>
      <protection locked="0"/>
    </xf>
    <xf numFmtId="0" fontId="18" fillId="0" borderId="39" xfId="0" applyNumberFormat="1" applyFont="1" applyFill="1" applyBorder="1" applyAlignment="1" applyProtection="1">
      <alignment horizontal="center" vertical="center" wrapText="1"/>
      <protection locked="0"/>
    </xf>
    <xf numFmtId="0" fontId="18" fillId="0" borderId="35" xfId="0" applyNumberFormat="1" applyFont="1" applyFill="1" applyBorder="1" applyAlignment="1" applyProtection="1">
      <alignment horizontal="center" vertical="center" wrapText="1"/>
      <protection locked="0"/>
    </xf>
    <xf numFmtId="4" fontId="21" fillId="0" borderId="48" xfId="0" applyNumberFormat="1" applyFont="1" applyFill="1" applyBorder="1" applyAlignment="1" applyProtection="1">
      <alignment horizontal="right" wrapText="1"/>
      <protection locked="0"/>
    </xf>
    <xf numFmtId="0" fontId="21" fillId="0" borderId="34" xfId="0" applyNumberFormat="1" applyFont="1" applyFill="1" applyBorder="1" applyAlignment="1" applyProtection="1">
      <alignment horizontal="center" vertical="center" wrapText="1"/>
      <protection locked="0"/>
    </xf>
    <xf numFmtId="1" fontId="18" fillId="0" borderId="34" xfId="0" applyNumberFormat="1" applyFont="1" applyFill="1" applyBorder="1" applyAlignment="1" applyProtection="1">
      <alignment horizontal="center" vertical="center" wrapText="1"/>
      <protection locked="0"/>
    </xf>
    <xf numFmtId="1" fontId="18" fillId="0" borderId="28" xfId="0" applyNumberFormat="1" applyFont="1" applyFill="1" applyBorder="1" applyAlignment="1" applyProtection="1">
      <alignment horizontal="center" vertical="center" wrapText="1"/>
      <protection locked="0"/>
    </xf>
    <xf numFmtId="49" fontId="18" fillId="0" borderId="45" xfId="0" applyNumberFormat="1" applyFont="1" applyFill="1" applyBorder="1" applyAlignment="1" applyProtection="1">
      <alignment horizontal="left" vertical="center" wrapText="1"/>
      <protection locked="0"/>
    </xf>
    <xf numFmtId="0" fontId="18" fillId="0" borderId="34" xfId="0" applyFont="1" applyFill="1" applyBorder="1" applyAlignment="1" applyProtection="1">
      <alignment horizontal="center" vertical="center" wrapText="1"/>
      <protection locked="0"/>
    </xf>
    <xf numFmtId="0" fontId="20" fillId="0" borderId="34" xfId="0" applyNumberFormat="1" applyFont="1" applyFill="1" applyBorder="1" applyAlignment="1">
      <alignment horizontal="center" vertical="center" wrapText="1"/>
    </xf>
    <xf numFmtId="1" fontId="20" fillId="0" borderId="35"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0" fontId="18" fillId="0" borderId="40" xfId="0" applyNumberFormat="1" applyFont="1" applyFill="1" applyBorder="1" applyAlignment="1" applyProtection="1">
      <alignment horizontal="center" vertical="center" wrapText="1"/>
      <protection locked="0"/>
    </xf>
    <xf numFmtId="0" fontId="18" fillId="0" borderId="34" xfId="2" applyNumberFormat="1" applyFont="1" applyFill="1" applyBorder="1" applyAlignment="1" applyProtection="1">
      <alignment horizontal="center" vertical="center" wrapText="1"/>
      <protection locked="0"/>
    </xf>
    <xf numFmtId="0" fontId="22" fillId="0" borderId="34" xfId="1" applyNumberFormat="1" applyFont="1" applyFill="1" applyBorder="1" applyAlignment="1" applyProtection="1">
      <alignment horizontal="center" vertical="center" wrapText="1"/>
      <protection locked="0"/>
    </xf>
    <xf numFmtId="0" fontId="30" fillId="0" borderId="34" xfId="0" applyNumberFormat="1" applyFont="1" applyFill="1" applyBorder="1" applyAlignment="1" applyProtection="1">
      <alignment horizontal="center" vertical="center" wrapText="1"/>
      <protection locked="0"/>
    </xf>
    <xf numFmtId="0" fontId="18" fillId="0" borderId="45" xfId="0" applyFont="1" applyFill="1" applyBorder="1" applyAlignment="1" applyProtection="1">
      <alignment horizontal="left" vertical="center" wrapText="1"/>
      <protection locked="0"/>
    </xf>
    <xf numFmtId="0" fontId="18" fillId="0" borderId="45" xfId="0" applyFont="1" applyFill="1" applyBorder="1" applyAlignment="1" applyProtection="1">
      <alignment vertical="center" wrapText="1"/>
      <protection locked="0"/>
    </xf>
    <xf numFmtId="4" fontId="24" fillId="0" borderId="45" xfId="0" applyNumberFormat="1" applyFont="1" applyFill="1" applyBorder="1" applyAlignment="1">
      <alignment horizontal="right" vertical="top" wrapText="1"/>
    </xf>
    <xf numFmtId="4" fontId="18" fillId="0" borderId="45" xfId="0" applyNumberFormat="1" applyFont="1" applyFill="1" applyBorder="1" applyAlignment="1" applyProtection="1">
      <alignment horizontal="left" vertical="top" wrapText="1"/>
      <protection locked="0"/>
    </xf>
    <xf numFmtId="0" fontId="22" fillId="0" borderId="45" xfId="1" applyFont="1" applyFill="1" applyBorder="1" applyAlignment="1" applyProtection="1">
      <alignment horizontal="left" vertical="top" wrapText="1"/>
      <protection locked="0"/>
    </xf>
    <xf numFmtId="0" fontId="21" fillId="0" borderId="4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49" fontId="18" fillId="0" borderId="45" xfId="15" applyNumberFormat="1" applyFont="1" applyFill="1" applyBorder="1" applyAlignment="1">
      <alignment horizontal="left" vertical="top" wrapText="1"/>
    </xf>
    <xf numFmtId="0" fontId="24" fillId="0" borderId="45" xfId="0" applyFont="1" applyFill="1" applyBorder="1" applyAlignment="1">
      <alignment horizontal="left" vertical="top" wrapText="1"/>
    </xf>
    <xf numFmtId="0" fontId="30" fillId="0" borderId="45" xfId="0" applyFont="1" applyFill="1" applyBorder="1" applyAlignment="1" applyProtection="1">
      <alignment horizontal="left" vertical="top" wrapText="1"/>
      <protection locked="0"/>
    </xf>
    <xf numFmtId="4" fontId="18" fillId="0" borderId="0" xfId="0" applyNumberFormat="1" applyFont="1" applyFill="1" applyAlignment="1" applyProtection="1">
      <alignment horizontal="right" vertical="top" wrapText="1"/>
      <protection locked="0"/>
    </xf>
    <xf numFmtId="4" fontId="21" fillId="0" borderId="45" xfId="0" applyNumberFormat="1" applyFont="1" applyFill="1" applyBorder="1" applyAlignment="1" applyProtection="1">
      <alignment horizontal="left" vertical="top" wrapText="1"/>
      <protection locked="0"/>
    </xf>
    <xf numFmtId="4" fontId="24" fillId="0" borderId="45" xfId="0" applyNumberFormat="1" applyFont="1" applyFill="1" applyBorder="1" applyAlignment="1" applyProtection="1">
      <alignment horizontal="right" vertical="top" wrapText="1"/>
      <protection locked="0"/>
    </xf>
    <xf numFmtId="1" fontId="18" fillId="0" borderId="45" xfId="0" applyNumberFormat="1" applyFont="1" applyFill="1" applyBorder="1" applyAlignment="1">
      <alignment vertical="top" wrapText="1"/>
    </xf>
    <xf numFmtId="2" fontId="18" fillId="0" borderId="45" xfId="0" applyNumberFormat="1" applyFont="1" applyFill="1" applyBorder="1" applyAlignment="1">
      <alignment horizontal="center" vertical="top" wrapText="1"/>
    </xf>
    <xf numFmtId="4" fontId="18" fillId="0" borderId="45" xfId="0" applyNumberFormat="1" applyFont="1" applyFill="1" applyBorder="1" applyAlignment="1">
      <alignment horizontal="right" vertical="top" wrapText="1"/>
    </xf>
    <xf numFmtId="14" fontId="18" fillId="0" borderId="45" xfId="0" applyNumberFormat="1" applyFont="1" applyFill="1" applyBorder="1" applyAlignment="1">
      <alignment horizontal="center" vertical="top" wrapText="1"/>
    </xf>
    <xf numFmtId="1" fontId="18" fillId="0" borderId="35" xfId="0" applyNumberFormat="1" applyFont="1" applyFill="1" applyBorder="1" applyAlignment="1">
      <alignment horizontal="center" vertical="top" wrapText="1"/>
    </xf>
    <xf numFmtId="2" fontId="18" fillId="0" borderId="15" xfId="0" applyNumberFormat="1" applyFont="1" applyFill="1" applyBorder="1" applyAlignment="1">
      <alignment horizontal="center" vertical="top" wrapText="1"/>
    </xf>
    <xf numFmtId="1" fontId="18" fillId="0" borderId="36" xfId="0" applyNumberFormat="1" applyFont="1" applyFill="1" applyBorder="1" applyAlignment="1">
      <alignment horizontal="center" vertical="top" wrapText="1"/>
    </xf>
    <xf numFmtId="1" fontId="18" fillId="0" borderId="15" xfId="0" applyNumberFormat="1" applyFont="1" applyFill="1" applyBorder="1" applyAlignment="1">
      <alignment horizontal="center" vertical="top" wrapText="1"/>
    </xf>
    <xf numFmtId="1" fontId="18" fillId="0" borderId="15" xfId="0" applyNumberFormat="1" applyFont="1" applyFill="1" applyBorder="1" applyAlignment="1">
      <alignment horizontal="left" vertical="top" wrapText="1"/>
    </xf>
    <xf numFmtId="49" fontId="18" fillId="0" borderId="45" xfId="0" applyNumberFormat="1" applyFont="1" applyFill="1" applyBorder="1" applyAlignment="1" applyProtection="1">
      <alignment horizontal="right" wrapText="1"/>
      <protection locked="0"/>
    </xf>
    <xf numFmtId="0" fontId="22" fillId="0" borderId="45" xfId="1" applyFont="1" applyFill="1" applyBorder="1" applyAlignment="1" applyProtection="1">
      <alignment horizontal="center" wrapText="1"/>
      <protection locked="0"/>
    </xf>
    <xf numFmtId="0" fontId="18" fillId="0" borderId="0" xfId="0" applyFont="1" applyFill="1" applyAlignment="1" applyProtection="1">
      <alignment wrapText="1"/>
      <protection locked="0"/>
    </xf>
    <xf numFmtId="0" fontId="18" fillId="0" borderId="0" xfId="0" applyFont="1" applyFill="1" applyBorder="1" applyAlignment="1" applyProtection="1">
      <alignment horizontal="center" vertical="center" wrapText="1"/>
      <protection locked="0"/>
    </xf>
    <xf numFmtId="4" fontId="18" fillId="0" borderId="20" xfId="0" applyNumberFormat="1" applyFont="1" applyFill="1" applyBorder="1" applyAlignment="1" applyProtection="1">
      <alignment horizontal="right" wrapText="1"/>
      <protection locked="0"/>
    </xf>
    <xf numFmtId="0" fontId="18" fillId="0" borderId="35" xfId="0" applyFont="1" applyFill="1" applyBorder="1" applyAlignment="1" applyProtection="1">
      <alignment horizontal="right" wrapText="1"/>
      <protection locked="0"/>
    </xf>
    <xf numFmtId="3" fontId="18" fillId="0" borderId="45" xfId="0" applyNumberFormat="1" applyFont="1" applyFill="1" applyBorder="1" applyAlignment="1" applyProtection="1">
      <alignment horizontal="center" vertical="center" wrapText="1"/>
      <protection locked="0"/>
    </xf>
    <xf numFmtId="0" fontId="18" fillId="0" borderId="0" xfId="0" applyFont="1" applyFill="1" applyAlignment="1" applyProtection="1">
      <alignment horizontal="right" wrapText="1"/>
      <protection locked="0"/>
    </xf>
    <xf numFmtId="0" fontId="18" fillId="0" borderId="45" xfId="0" applyNumberFormat="1" applyFont="1" applyFill="1" applyBorder="1" applyAlignment="1">
      <alignment horizontal="center" vertical="center"/>
    </xf>
    <xf numFmtId="0" fontId="22" fillId="0" borderId="45" xfId="1" applyFont="1" applyFill="1" applyBorder="1" applyAlignment="1" applyProtection="1">
      <alignment horizontal="right" wrapText="1"/>
      <protection locked="0"/>
    </xf>
    <xf numFmtId="0" fontId="22" fillId="0" borderId="20" xfId="1" applyFont="1" applyFill="1" applyBorder="1" applyAlignment="1" applyProtection="1">
      <alignment horizontal="right" wrapText="1"/>
      <protection locked="0"/>
    </xf>
    <xf numFmtId="0" fontId="18" fillId="0" borderId="20" xfId="0" applyFont="1" applyFill="1" applyBorder="1" applyAlignment="1" applyProtection="1">
      <alignment horizontal="right" wrapText="1"/>
      <protection locked="0"/>
    </xf>
    <xf numFmtId="4" fontId="18" fillId="0" borderId="0" xfId="0" applyNumberFormat="1" applyFont="1" applyFill="1" applyBorder="1" applyAlignment="1" applyProtection="1">
      <alignment horizontal="right" wrapText="1"/>
      <protection locked="0"/>
    </xf>
    <xf numFmtId="0" fontId="18" fillId="0" borderId="0" xfId="0" applyFont="1" applyFill="1" applyAlignment="1">
      <alignment wrapText="1"/>
    </xf>
    <xf numFmtId="0" fontId="22" fillId="0" borderId="35" xfId="1" applyFont="1" applyFill="1" applyBorder="1" applyAlignment="1" applyProtection="1">
      <alignment horizontal="right" wrapText="1"/>
      <protection locked="0"/>
    </xf>
    <xf numFmtId="1" fontId="18" fillId="0" borderId="35" xfId="0" applyNumberFormat="1" applyFont="1" applyFill="1" applyBorder="1" applyAlignment="1" applyProtection="1">
      <alignment horizontal="right" wrapText="1"/>
      <protection locked="0"/>
    </xf>
    <xf numFmtId="0" fontId="18" fillId="0" borderId="45" xfId="2" applyNumberFormat="1" applyFont="1" applyFill="1" applyBorder="1" applyAlignment="1">
      <alignment horizontal="center" vertical="top" wrapText="1"/>
    </xf>
    <xf numFmtId="4" fontId="18" fillId="0" borderId="45" xfId="2" applyNumberFormat="1" applyFont="1" applyFill="1" applyBorder="1" applyAlignment="1" applyProtection="1">
      <alignment horizontal="right" vertical="top" wrapText="1"/>
      <protection locked="0"/>
    </xf>
    <xf numFmtId="0" fontId="22" fillId="0" borderId="45" xfId="1" applyNumberFormat="1" applyFont="1" applyFill="1" applyBorder="1" applyAlignment="1" applyProtection="1">
      <alignment horizontal="center" vertical="top" wrapText="1"/>
      <protection locked="0"/>
    </xf>
    <xf numFmtId="0" fontId="18" fillId="0" borderId="35" xfId="2" applyNumberFormat="1" applyFont="1" applyFill="1" applyBorder="1" applyAlignment="1" applyProtection="1">
      <alignment horizontal="center" vertical="top" wrapText="1"/>
      <protection locked="0"/>
    </xf>
    <xf numFmtId="1" fontId="18" fillId="0" borderId="14" xfId="2" applyNumberFormat="1" applyFont="1" applyFill="1" applyBorder="1" applyAlignment="1" applyProtection="1">
      <alignment horizontal="center" vertical="top" wrapText="1"/>
      <protection locked="0"/>
    </xf>
    <xf numFmtId="0" fontId="18" fillId="0" borderId="15" xfId="2" applyNumberFormat="1" applyFont="1" applyFill="1" applyBorder="1" applyAlignment="1" applyProtection="1">
      <alignment horizontal="center" vertical="top" wrapText="1"/>
      <protection locked="0"/>
    </xf>
    <xf numFmtId="1" fontId="18" fillId="0" borderId="36" xfId="2" applyNumberFormat="1" applyFont="1" applyFill="1" applyBorder="1" applyAlignment="1" applyProtection="1">
      <alignment horizontal="center" vertical="top" wrapText="1"/>
      <protection locked="0"/>
    </xf>
    <xf numFmtId="0" fontId="18" fillId="0" borderId="15" xfId="2" applyNumberFormat="1" applyFont="1" applyFill="1" applyBorder="1" applyAlignment="1" applyProtection="1">
      <alignment horizontal="left" vertical="top" wrapText="1"/>
      <protection locked="0"/>
    </xf>
    <xf numFmtId="0" fontId="18" fillId="0" borderId="35" xfId="0" applyNumberFormat="1" applyFont="1" applyFill="1" applyBorder="1" applyAlignment="1" applyProtection="1">
      <alignment horizontal="center" vertical="top" wrapText="1"/>
      <protection locked="0"/>
    </xf>
    <xf numFmtId="1" fontId="18" fillId="0" borderId="36" xfId="0" applyNumberFormat="1" applyFont="1" applyFill="1" applyBorder="1" applyAlignment="1" applyProtection="1">
      <alignment horizontal="center" vertical="top" wrapText="1"/>
      <protection locked="0"/>
    </xf>
    <xf numFmtId="1" fontId="18" fillId="0" borderId="10" xfId="0" applyNumberFormat="1" applyFont="1" applyFill="1" applyBorder="1" applyAlignment="1" applyProtection="1">
      <alignment horizontal="center" vertical="top" wrapText="1"/>
      <protection locked="0"/>
    </xf>
    <xf numFmtId="0" fontId="18" fillId="0" borderId="11" xfId="0" applyNumberFormat="1" applyFont="1" applyFill="1" applyBorder="1" applyAlignment="1" applyProtection="1">
      <alignment horizontal="center" vertical="top" wrapText="1"/>
      <protection locked="0"/>
    </xf>
    <xf numFmtId="0" fontId="18" fillId="0" borderId="12" xfId="0" applyNumberFormat="1" applyFont="1" applyFill="1" applyBorder="1" applyAlignment="1" applyProtection="1">
      <alignment horizontal="left" vertical="top" wrapText="1"/>
      <protection locked="0"/>
    </xf>
    <xf numFmtId="1" fontId="18" fillId="0" borderId="13" xfId="0" applyNumberFormat="1" applyFont="1" applyFill="1" applyBorder="1" applyAlignment="1" applyProtection="1">
      <alignment horizontal="center" vertical="top" wrapText="1"/>
      <protection locked="0"/>
    </xf>
    <xf numFmtId="0" fontId="18" fillId="0" borderId="12" xfId="0" applyNumberFormat="1" applyFont="1" applyFill="1" applyBorder="1" applyAlignment="1" applyProtection="1">
      <alignment horizontal="center" vertical="top" wrapText="1"/>
      <protection locked="0"/>
    </xf>
    <xf numFmtId="0" fontId="18" fillId="0" borderId="11" xfId="0" applyNumberFormat="1" applyFont="1" applyFill="1" applyBorder="1" applyAlignment="1" applyProtection="1">
      <alignment horizontal="left" vertical="top" wrapText="1"/>
      <protection locked="0"/>
    </xf>
    <xf numFmtId="0" fontId="0" fillId="4" borderId="45" xfId="0" applyNumberFormat="1" applyFill="1" applyBorder="1" applyAlignment="1" applyProtection="1">
      <alignment wrapText="1"/>
      <protection locked="0"/>
    </xf>
    <xf numFmtId="0" fontId="1" fillId="0" borderId="45" xfId="0" applyFont="1" applyFill="1" applyBorder="1" applyAlignment="1" applyProtection="1">
      <alignment horizontal="right" wrapText="1"/>
      <protection locked="0"/>
    </xf>
    <xf numFmtId="49" fontId="1" fillId="0" borderId="45" xfId="0" applyNumberFormat="1" applyFont="1" applyFill="1" applyBorder="1" applyAlignment="1" applyProtection="1">
      <alignment horizontal="right" wrapText="1"/>
      <protection locked="0"/>
    </xf>
    <xf numFmtId="3" fontId="1" fillId="0" borderId="45" xfId="0" applyNumberFormat="1" applyFont="1" applyFill="1" applyBorder="1" applyAlignment="1" applyProtection="1">
      <alignment horizontal="right" wrapText="1"/>
      <protection locked="0"/>
    </xf>
    <xf numFmtId="4" fontId="1" fillId="0" borderId="20" xfId="0" applyNumberFormat="1" applyFont="1" applyFill="1" applyBorder="1" applyAlignment="1" applyProtection="1">
      <alignment horizontal="right" wrapText="1"/>
      <protection locked="0"/>
    </xf>
    <xf numFmtId="4" fontId="1" fillId="0" borderId="45" xfId="0" applyNumberFormat="1" applyFont="1" applyFill="1" applyBorder="1" applyAlignment="1" applyProtection="1">
      <alignment horizontal="right" wrapText="1"/>
      <protection locked="0"/>
    </xf>
    <xf numFmtId="0" fontId="38" fillId="0" borderId="45" xfId="1" applyFont="1" applyFill="1" applyBorder="1" applyAlignment="1" applyProtection="1">
      <alignment horizontal="right" wrapText="1"/>
      <protection locked="0"/>
    </xf>
    <xf numFmtId="0" fontId="1" fillId="0" borderId="20" xfId="0" applyFont="1" applyFill="1" applyBorder="1" applyAlignment="1" applyProtection="1">
      <alignment horizontal="right" wrapText="1"/>
      <protection locked="0"/>
    </xf>
    <xf numFmtId="0" fontId="1" fillId="4" borderId="53" xfId="0" applyNumberFormat="1" applyFont="1" applyFill="1" applyBorder="1" applyAlignment="1" applyProtection="1">
      <alignment horizontal="right" vertical="top" wrapText="1"/>
      <protection locked="0"/>
    </xf>
    <xf numFmtId="0" fontId="1" fillId="4" borderId="44" xfId="0" applyNumberFormat="1" applyFont="1" applyFill="1" applyBorder="1" applyAlignment="1" applyProtection="1">
      <alignment horizontal="left" vertical="top" wrapText="1"/>
      <protection locked="0"/>
    </xf>
    <xf numFmtId="0" fontId="1" fillId="4" borderId="20" xfId="0" applyNumberFormat="1" applyFont="1" applyFill="1" applyBorder="1" applyAlignment="1" applyProtection="1">
      <alignment horizontal="left" vertical="top" wrapText="1"/>
      <protection locked="0"/>
    </xf>
    <xf numFmtId="0" fontId="1" fillId="4" borderId="28" xfId="0" applyNumberFormat="1" applyFont="1" applyFill="1" applyBorder="1" applyAlignment="1" applyProtection="1">
      <alignment horizontal="right" vertical="top" wrapText="1"/>
      <protection locked="0"/>
    </xf>
    <xf numFmtId="0" fontId="1" fillId="4" borderId="20" xfId="0" applyNumberFormat="1" applyFont="1" applyFill="1" applyBorder="1" applyAlignment="1" applyProtection="1">
      <alignment horizontal="right" wrapText="1"/>
      <protection locked="0"/>
    </xf>
    <xf numFmtId="0" fontId="0" fillId="4" borderId="20" xfId="0" applyNumberFormat="1" applyFill="1" applyBorder="1" applyAlignment="1" applyProtection="1">
      <alignment horizontal="right" wrapText="1"/>
      <protection locked="0"/>
    </xf>
    <xf numFmtId="0" fontId="0" fillId="4" borderId="0" xfId="0" applyNumberFormat="1" applyFill="1" applyAlignment="1" applyProtection="1">
      <alignment wrapText="1"/>
      <protection locked="0"/>
    </xf>
    <xf numFmtId="0" fontId="0" fillId="0" borderId="45" xfId="0" applyNumberFormat="1" applyBorder="1" applyAlignment="1" applyProtection="1">
      <alignment horizontal="right" wrapText="1"/>
      <protection locked="0"/>
    </xf>
    <xf numFmtId="0" fontId="0" fillId="0" borderId="0" xfId="0" applyNumberFormat="1" applyAlignment="1" applyProtection="1">
      <alignment wrapText="1"/>
      <protection locked="0"/>
    </xf>
    <xf numFmtId="49" fontId="15" fillId="0" borderId="20" xfId="0" applyNumberFormat="1" applyFont="1" applyFill="1" applyBorder="1" applyAlignment="1" applyProtection="1">
      <alignment horizontal="right" vertical="top"/>
      <protection locked="0"/>
    </xf>
    <xf numFmtId="49" fontId="1" fillId="0" borderId="20" xfId="0" applyNumberFormat="1" applyFont="1" applyFill="1" applyBorder="1" applyAlignment="1" applyProtection="1">
      <alignment horizontal="right" vertical="top" wrapText="1"/>
      <protection locked="0"/>
    </xf>
    <xf numFmtId="0" fontId="1" fillId="0" borderId="45" xfId="0" applyFont="1" applyFill="1" applyBorder="1" applyAlignment="1" applyProtection="1">
      <alignment horizontal="right" vertical="top" wrapText="1"/>
      <protection locked="0"/>
    </xf>
    <xf numFmtId="3" fontId="1" fillId="0" borderId="20" xfId="0" applyNumberFormat="1" applyFont="1" applyFill="1" applyBorder="1" applyAlignment="1" applyProtection="1">
      <alignment horizontal="right" vertical="top" wrapText="1"/>
      <protection locked="0"/>
    </xf>
    <xf numFmtId="0" fontId="1" fillId="0" borderId="20" xfId="0" applyFont="1" applyFill="1" applyBorder="1" applyAlignment="1" applyProtection="1">
      <alignment horizontal="right" vertical="top" wrapText="1"/>
      <protection locked="0"/>
    </xf>
    <xf numFmtId="4" fontId="1" fillId="0" borderId="20" xfId="0" applyNumberFormat="1" applyFont="1" applyFill="1" applyBorder="1" applyAlignment="1" applyProtection="1">
      <alignment horizontal="right" vertical="top" wrapText="1"/>
      <protection locked="0"/>
    </xf>
    <xf numFmtId="10" fontId="1" fillId="0" borderId="20" xfId="0" applyNumberFormat="1" applyFont="1" applyFill="1" applyBorder="1" applyAlignment="1" applyProtection="1">
      <alignment horizontal="right" vertical="top" wrapText="1"/>
      <protection locked="0"/>
    </xf>
    <xf numFmtId="0" fontId="38" fillId="0" borderId="20" xfId="1" applyFont="1" applyFill="1" applyBorder="1" applyAlignment="1" applyProtection="1">
      <alignment horizontal="right" vertical="top" wrapText="1"/>
      <protection locked="0"/>
    </xf>
    <xf numFmtId="2" fontId="18" fillId="4" borderId="45" xfId="0" applyNumberFormat="1" applyFont="1" applyFill="1" applyBorder="1" applyAlignment="1">
      <alignment horizontal="center" vertical="top" wrapText="1"/>
    </xf>
    <xf numFmtId="1" fontId="18" fillId="4" borderId="45" xfId="0" applyNumberFormat="1" applyFont="1" applyFill="1" applyBorder="1" applyAlignment="1">
      <alignment horizontal="center" vertical="top" wrapText="1"/>
    </xf>
    <xf numFmtId="4" fontId="1" fillId="4" borderId="20" xfId="0" applyNumberFormat="1" applyFont="1" applyFill="1" applyBorder="1" applyAlignment="1" applyProtection="1">
      <alignment horizontal="right" wrapText="1"/>
      <protection locked="0"/>
    </xf>
    <xf numFmtId="0" fontId="1" fillId="4" borderId="45" xfId="0" applyFont="1" applyFill="1" applyBorder="1" applyAlignment="1" applyProtection="1">
      <alignment horizontal="right" wrapText="1"/>
      <protection locked="0"/>
    </xf>
    <xf numFmtId="4" fontId="1" fillId="4" borderId="20" xfId="0" applyNumberFormat="1" applyFont="1" applyFill="1" applyBorder="1" applyAlignment="1" applyProtection="1">
      <alignment horizontal="right" vertical="top" wrapText="1"/>
      <protection locked="0"/>
    </xf>
    <xf numFmtId="0" fontId="1" fillId="4" borderId="45" xfId="1" applyFont="1" applyFill="1" applyBorder="1" applyAlignment="1" applyProtection="1">
      <alignment horizontal="right" vertical="top" wrapText="1"/>
      <protection locked="0"/>
    </xf>
    <xf numFmtId="4" fontId="18" fillId="4" borderId="45" xfId="0" applyNumberFormat="1" applyFont="1" applyFill="1" applyBorder="1" applyAlignment="1" applyProtection="1">
      <alignment horizontal="right" wrapText="1"/>
      <protection locked="0"/>
    </xf>
    <xf numFmtId="0" fontId="18" fillId="4" borderId="45" xfId="0" applyFont="1" applyFill="1" applyBorder="1" applyAlignment="1" applyProtection="1">
      <alignment horizontal="right" wrapText="1"/>
      <protection locked="0"/>
    </xf>
    <xf numFmtId="0" fontId="6" fillId="0" borderId="4"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6" fillId="0" borderId="30"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wrapText="1"/>
      <protection locked="0"/>
    </xf>
    <xf numFmtId="0" fontId="6" fillId="0" borderId="38" xfId="0" applyNumberFormat="1" applyFont="1" applyFill="1" applyBorder="1" applyAlignment="1" applyProtection="1">
      <alignment horizontal="center" vertical="center" wrapText="1"/>
      <protection locked="0"/>
    </xf>
    <xf numFmtId="0" fontId="6" fillId="0" borderId="24" xfId="0" applyNumberFormat="1" applyFont="1" applyFill="1" applyBorder="1" applyAlignment="1" applyProtection="1">
      <alignment horizontal="center" vertical="center" wrapText="1"/>
      <protection locked="0"/>
    </xf>
    <xf numFmtId="0" fontId="6" fillId="0" borderId="48" xfId="0" applyNumberFormat="1" applyFont="1" applyFill="1" applyBorder="1" applyAlignment="1" applyProtection="1">
      <alignment horizontal="center" vertical="center" wrapText="1"/>
      <protection locked="0"/>
    </xf>
    <xf numFmtId="0" fontId="6" fillId="0" borderId="52" xfId="0" applyNumberFormat="1" applyFont="1" applyFill="1" applyBorder="1" applyAlignment="1" applyProtection="1">
      <alignment horizontal="center" vertical="center" wrapText="1"/>
      <protection locked="0"/>
    </xf>
    <xf numFmtId="0" fontId="6" fillId="0" borderId="41" xfId="0" applyNumberFormat="1" applyFont="1" applyFill="1" applyBorder="1" applyAlignment="1" applyProtection="1">
      <alignment horizontal="center" vertical="center" wrapText="1"/>
      <protection locked="0"/>
    </xf>
    <xf numFmtId="0" fontId="36" fillId="0" borderId="42" xfId="0" applyNumberFormat="1" applyFon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0" fontId="6" fillId="0" borderId="35"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lignment horizontal="center" vertical="center" wrapText="1"/>
    </xf>
    <xf numFmtId="0" fontId="37" fillId="0" borderId="35" xfId="0" applyNumberFormat="1" applyFont="1" applyFill="1" applyBorder="1" applyAlignment="1">
      <alignment horizontal="left" vertical="center" wrapText="1"/>
    </xf>
    <xf numFmtId="0" fontId="37" fillId="0" borderId="24" xfId="0" applyNumberFormat="1" applyFont="1" applyFill="1" applyBorder="1" applyAlignment="1">
      <alignment horizontal="left" vertical="center" wrapText="1"/>
    </xf>
    <xf numFmtId="0" fontId="37" fillId="0" borderId="48" xfId="0" applyNumberFormat="1" applyFont="1" applyFill="1" applyBorder="1" applyAlignment="1">
      <alignment horizontal="left" vertical="center" wrapText="1"/>
    </xf>
    <xf numFmtId="0" fontId="36" fillId="0" borderId="41" xfId="0" applyNumberFormat="1" applyFont="1" applyFill="1" applyBorder="1" applyAlignment="1">
      <alignment horizontal="center" vertical="center" wrapText="1"/>
    </xf>
    <xf numFmtId="0" fontId="36" fillId="0" borderId="4" xfId="0" applyNumberFormat="1" applyFont="1" applyFill="1" applyBorder="1" applyAlignment="1">
      <alignment horizontal="center" vertical="center" wrapText="1"/>
    </xf>
    <xf numFmtId="0" fontId="18" fillId="0" borderId="45" xfId="0" applyFont="1" applyFill="1" applyBorder="1" applyAlignment="1">
      <alignment horizontal="center" vertical="top" wrapText="1"/>
    </xf>
    <xf numFmtId="4" fontId="18" fillId="0" borderId="47" xfId="0" applyNumberFormat="1" applyFont="1" applyFill="1" applyBorder="1" applyAlignment="1">
      <alignment horizontal="right"/>
    </xf>
    <xf numFmtId="4" fontId="18" fillId="0" borderId="26" xfId="0" applyNumberFormat="1" applyFont="1" applyFill="1" applyBorder="1" applyAlignment="1">
      <alignment horizontal="right"/>
    </xf>
    <xf numFmtId="2" fontId="18" fillId="0" borderId="41" xfId="0" applyNumberFormat="1" applyFont="1" applyFill="1" applyBorder="1" applyAlignment="1">
      <alignment horizontal="center" vertical="center"/>
    </xf>
    <xf numFmtId="2" fontId="18" fillId="0" borderId="20" xfId="0" applyNumberFormat="1" applyFont="1" applyFill="1" applyBorder="1" applyAlignment="1">
      <alignment horizontal="center" vertical="center"/>
    </xf>
    <xf numFmtId="0" fontId="36" fillId="0" borderId="35" xfId="0" applyNumberFormat="1" applyFont="1" applyFill="1" applyBorder="1" applyAlignment="1" applyProtection="1">
      <alignment horizontal="left" vertical="center" wrapText="1"/>
      <protection locked="0"/>
    </xf>
    <xf numFmtId="0" fontId="36" fillId="0" borderId="24" xfId="0" applyNumberFormat="1" applyFont="1" applyFill="1" applyBorder="1" applyAlignment="1" applyProtection="1">
      <alignment horizontal="left" vertical="center" wrapText="1"/>
      <protection locked="0"/>
    </xf>
    <xf numFmtId="0" fontId="36" fillId="0" borderId="48" xfId="0" applyNumberFormat="1" applyFont="1" applyFill="1" applyBorder="1" applyAlignment="1" applyProtection="1">
      <alignment horizontal="left" vertical="center" wrapText="1"/>
      <protection locked="0"/>
    </xf>
    <xf numFmtId="0" fontId="36" fillId="0" borderId="35" xfId="0" applyNumberFormat="1" applyFont="1" applyFill="1" applyBorder="1" applyAlignment="1">
      <alignment horizontal="center" vertical="center" wrapText="1"/>
    </xf>
    <xf numFmtId="0" fontId="36" fillId="0" borderId="24" xfId="0" applyNumberFormat="1" applyFont="1" applyFill="1" applyBorder="1" applyAlignment="1">
      <alignment horizontal="center" vertical="center" wrapText="1"/>
    </xf>
    <xf numFmtId="0" fontId="36" fillId="0" borderId="48" xfId="0" applyNumberFormat="1" applyFont="1" applyFill="1" applyBorder="1" applyAlignment="1">
      <alignment horizontal="center" vertical="center" wrapText="1"/>
    </xf>
    <xf numFmtId="0" fontId="18" fillId="0" borderId="41" xfId="0" applyNumberFormat="1"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5" xfId="0" applyNumberFormat="1" applyFont="1" applyFill="1" applyBorder="1" applyAlignment="1">
      <alignment horizontal="center" vertical="top" wrapText="1"/>
    </xf>
    <xf numFmtId="0" fontId="18" fillId="0" borderId="45" xfId="0" applyFont="1" applyFill="1" applyBorder="1" applyAlignment="1">
      <alignment horizontal="left" vertical="top" wrapText="1"/>
    </xf>
    <xf numFmtId="4" fontId="18" fillId="0" borderId="47" xfId="0" applyNumberFormat="1" applyFont="1" applyFill="1" applyBorder="1" applyAlignment="1">
      <alignment horizontal="right" wrapText="1"/>
    </xf>
    <xf numFmtId="4" fontId="18" fillId="0" borderId="26" xfId="0" applyNumberFormat="1" applyFont="1" applyFill="1" applyBorder="1" applyAlignment="1">
      <alignment horizontal="right" wrapText="1"/>
    </xf>
    <xf numFmtId="3" fontId="18" fillId="0" borderId="41" xfId="0" applyNumberFormat="1"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0" fontId="18" fillId="0" borderId="45" xfId="0" applyFont="1" applyFill="1" applyBorder="1" applyAlignment="1">
      <alignment horizontal="center" vertical="center"/>
    </xf>
    <xf numFmtId="4" fontId="18" fillId="0" borderId="45" xfId="0" applyNumberFormat="1" applyFont="1" applyFill="1" applyBorder="1" applyAlignment="1">
      <alignment horizontal="center" vertical="center" wrapText="1"/>
    </xf>
    <xf numFmtId="3" fontId="18" fillId="0" borderId="45" xfId="0" applyNumberFormat="1" applyFont="1" applyFill="1" applyBorder="1" applyAlignment="1">
      <alignment vertical="top" wrapText="1"/>
    </xf>
    <xf numFmtId="0" fontId="18" fillId="0" borderId="45" xfId="0" applyNumberFormat="1" applyFont="1" applyFill="1" applyBorder="1" applyAlignment="1">
      <alignment horizontal="center" vertical="top"/>
    </xf>
    <xf numFmtId="0" fontId="18" fillId="0" borderId="45" xfId="0" applyNumberFormat="1" applyFont="1" applyFill="1" applyBorder="1" applyAlignment="1">
      <alignment horizontal="left" vertical="top"/>
    </xf>
    <xf numFmtId="0" fontId="18" fillId="0" borderId="45" xfId="0" applyFont="1" applyFill="1" applyBorder="1" applyAlignment="1">
      <alignment horizontal="center" vertical="center" wrapText="1"/>
    </xf>
    <xf numFmtId="4" fontId="18" fillId="0" borderId="45" xfId="0" applyNumberFormat="1" applyFont="1" applyFill="1" applyBorder="1" applyAlignment="1">
      <alignment vertical="top" wrapText="1"/>
    </xf>
    <xf numFmtId="0" fontId="21" fillId="4" borderId="0" xfId="0" applyFont="1" applyFill="1" applyBorder="1" applyAlignment="1" applyProtection="1">
      <alignment horizontal="center" vertical="center"/>
      <protection locked="0"/>
    </xf>
    <xf numFmtId="2" fontId="21" fillId="4" borderId="0" xfId="0" applyNumberFormat="1" applyFont="1" applyFill="1" applyBorder="1" applyAlignment="1" applyProtection="1">
      <alignment horizontal="center" vertical="center"/>
      <protection locked="0"/>
    </xf>
    <xf numFmtId="0" fontId="18" fillId="0" borderId="45" xfId="0" applyFont="1" applyFill="1" applyBorder="1" applyAlignment="1">
      <alignment vertical="top"/>
    </xf>
    <xf numFmtId="4" fontId="18" fillId="0" borderId="51" xfId="0" applyNumberFormat="1" applyFont="1" applyFill="1" applyBorder="1" applyAlignment="1">
      <alignment horizontal="right"/>
    </xf>
    <xf numFmtId="0" fontId="18" fillId="0" borderId="41"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20" xfId="0" applyFont="1" applyFill="1" applyBorder="1" applyAlignment="1">
      <alignment horizontal="center" vertical="center"/>
    </xf>
    <xf numFmtId="0" fontId="6" fillId="3" borderId="0" xfId="2" applyFont="1" applyFill="1" applyAlignment="1">
      <alignment horizontal="left" vertical="center"/>
    </xf>
    <xf numFmtId="0" fontId="11" fillId="0" borderId="6" xfId="3" applyBorder="1" applyAlignment="1">
      <alignment horizontal="left" vertical="top" wrapText="1"/>
    </xf>
    <xf numFmtId="0" fontId="11" fillId="0" borderId="0" xfId="3" applyAlignment="1">
      <alignment horizontal="left" vertical="top" wrapText="1"/>
    </xf>
  </cellXfs>
  <cellStyles count="25">
    <cellStyle name="Comma 4" xfId="18" xr:uid="{00000000-0005-0000-0000-000000000000}"/>
    <cellStyle name="Excel Built-in Explanatory Text" xfId="6" xr:uid="{00000000-0005-0000-0000-000001000000}"/>
    <cellStyle name="Hiperpovezava" xfId="1" builtinId="8"/>
    <cellStyle name="Hyperlink 2" xfId="16" xr:uid="{00000000-0005-0000-0000-000003000000}"/>
    <cellStyle name="Navadno" xfId="0" builtinId="0"/>
    <cellStyle name="Navadno 2" xfId="2" xr:uid="{00000000-0005-0000-0000-000005000000}"/>
    <cellStyle name="Navadno 3" xfId="14" xr:uid="{00000000-0005-0000-0000-000006000000}"/>
    <cellStyle name="Navadno_List1" xfId="15" xr:uid="{00000000-0005-0000-0000-000007000000}"/>
    <cellStyle name="Normal 2" xfId="3" xr:uid="{00000000-0005-0000-0000-000008000000}"/>
    <cellStyle name="Normal 2 2" xfId="7" xr:uid="{00000000-0005-0000-0000-000009000000}"/>
    <cellStyle name="Normal 2 2 2" xfId="23" xr:uid="{00000000-0005-0000-0000-00000A000000}"/>
    <cellStyle name="Normal 2 2 3" xfId="21" xr:uid="{00000000-0005-0000-0000-00000B000000}"/>
    <cellStyle name="Normal 2 3" xfId="20" xr:uid="{00000000-0005-0000-0000-00000C000000}"/>
    <cellStyle name="Normal 3" xfId="4" xr:uid="{00000000-0005-0000-0000-00000D000000}"/>
    <cellStyle name="Normal 3 2" xfId="5" xr:uid="{00000000-0005-0000-0000-00000E000000}"/>
    <cellStyle name="Normal 3 2 2" xfId="12" xr:uid="{00000000-0005-0000-0000-00000F000000}"/>
    <cellStyle name="Normal 4" xfId="9" xr:uid="{00000000-0005-0000-0000-000010000000}"/>
    <cellStyle name="Normal 4 2" xfId="10" xr:uid="{00000000-0005-0000-0000-000011000000}"/>
    <cellStyle name="Normal 5" xfId="22" xr:uid="{00000000-0005-0000-0000-000012000000}"/>
    <cellStyle name="Normal 7" xfId="11" xr:uid="{00000000-0005-0000-0000-000013000000}"/>
    <cellStyle name="Normal_centri-plani-2000-IC Planta" xfId="8" xr:uid="{00000000-0005-0000-0000-000014000000}"/>
    <cellStyle name="Normal_List1" xfId="13" xr:uid="{00000000-0005-0000-0000-000015000000}"/>
    <cellStyle name="Odstotek" xfId="19" builtinId="5"/>
    <cellStyle name="Valuta" xfId="24" builtinId="4"/>
    <cellStyle name="Vejica" xfId="17"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0</xdr:colOff>
      <xdr:row>768</xdr:row>
      <xdr:rowOff>0</xdr:rowOff>
    </xdr:from>
    <xdr:ext cx="184731" cy="264560"/>
    <xdr:sp macro="" textlink="">
      <xdr:nvSpPr>
        <xdr:cNvPr id="2" name="PoljeZBesedilom 2">
          <a:extLst>
            <a:ext uri="{FF2B5EF4-FFF2-40B4-BE49-F238E27FC236}">
              <a16:creationId xmlns:a16="http://schemas.microsoft.com/office/drawing/2014/main" id="{00000000-0008-0000-0000-000002000000}"/>
            </a:ext>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768</xdr:row>
      <xdr:rowOff>0</xdr:rowOff>
    </xdr:from>
    <xdr:ext cx="184731" cy="264560"/>
    <xdr:sp macro="" textlink="">
      <xdr:nvSpPr>
        <xdr:cNvPr id="3" name="PoljeZBesedilom 2">
          <a:extLst>
            <a:ext uri="{FF2B5EF4-FFF2-40B4-BE49-F238E27FC236}">
              <a16:creationId xmlns:a16="http://schemas.microsoft.com/office/drawing/2014/main" id="{00000000-0008-0000-0000-000003000000}"/>
            </a:ext>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8</xdr:col>
      <xdr:colOff>577850</xdr:colOff>
      <xdr:row>600</xdr:row>
      <xdr:rowOff>0</xdr:rowOff>
    </xdr:from>
    <xdr:to>
      <xdr:col>8</xdr:col>
      <xdr:colOff>762581</xdr:colOff>
      <xdr:row>600</xdr:row>
      <xdr:rowOff>264560</xdr:rowOff>
    </xdr:to>
    <xdr:sp macro="" textlink="">
      <xdr:nvSpPr>
        <xdr:cNvPr id="4" name="PoljeZBesedilom 2">
          <a:extLst>
            <a:ext uri="{FF2B5EF4-FFF2-40B4-BE49-F238E27FC236}">
              <a16:creationId xmlns:a16="http://schemas.microsoft.com/office/drawing/2014/main" id="{00000000-0008-0000-0000-00000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 name="PoljeZBesedilom 566">
          <a:extLst>
            <a:ext uri="{FF2B5EF4-FFF2-40B4-BE49-F238E27FC236}">
              <a16:creationId xmlns:a16="http://schemas.microsoft.com/office/drawing/2014/main" id="{00000000-0008-0000-0000-00000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 name="PoljeZBesedilom 2">
          <a:extLst>
            <a:ext uri="{FF2B5EF4-FFF2-40B4-BE49-F238E27FC236}">
              <a16:creationId xmlns:a16="http://schemas.microsoft.com/office/drawing/2014/main" id="{00000000-0008-0000-0000-00000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 name="PoljeZBesedilom 2">
          <a:extLst>
            <a:ext uri="{FF2B5EF4-FFF2-40B4-BE49-F238E27FC236}">
              <a16:creationId xmlns:a16="http://schemas.microsoft.com/office/drawing/2014/main" id="{00000000-0008-0000-0000-00000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8" name="PoljeZBesedilom 2">
          <a:extLst>
            <a:ext uri="{FF2B5EF4-FFF2-40B4-BE49-F238E27FC236}">
              <a16:creationId xmlns:a16="http://schemas.microsoft.com/office/drawing/2014/main" id="{00000000-0008-0000-0000-00000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9" name="PoljeZBesedilom 2">
          <a:extLst>
            <a:ext uri="{FF2B5EF4-FFF2-40B4-BE49-F238E27FC236}">
              <a16:creationId xmlns:a16="http://schemas.microsoft.com/office/drawing/2014/main" id="{00000000-0008-0000-0000-00000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 name="PoljeZBesedilom 2">
          <a:extLst>
            <a:ext uri="{FF2B5EF4-FFF2-40B4-BE49-F238E27FC236}">
              <a16:creationId xmlns:a16="http://schemas.microsoft.com/office/drawing/2014/main" id="{00000000-0008-0000-0000-00000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 name="PoljeZBesedilom 572">
          <a:extLst>
            <a:ext uri="{FF2B5EF4-FFF2-40B4-BE49-F238E27FC236}">
              <a16:creationId xmlns:a16="http://schemas.microsoft.com/office/drawing/2014/main" id="{00000000-0008-0000-0000-00000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 name="PoljeZBesedilom 2">
          <a:extLst>
            <a:ext uri="{FF2B5EF4-FFF2-40B4-BE49-F238E27FC236}">
              <a16:creationId xmlns:a16="http://schemas.microsoft.com/office/drawing/2014/main" id="{00000000-0008-0000-0000-00000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 name="PoljeZBesedilom 2">
          <a:extLst>
            <a:ext uri="{FF2B5EF4-FFF2-40B4-BE49-F238E27FC236}">
              <a16:creationId xmlns:a16="http://schemas.microsoft.com/office/drawing/2014/main" id="{00000000-0008-0000-0000-00000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 name="PoljeZBesedilom 2">
          <a:extLst>
            <a:ext uri="{FF2B5EF4-FFF2-40B4-BE49-F238E27FC236}">
              <a16:creationId xmlns:a16="http://schemas.microsoft.com/office/drawing/2014/main" id="{00000000-0008-0000-0000-00000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 name="PoljeZBesedilom 2">
          <a:extLst>
            <a:ext uri="{FF2B5EF4-FFF2-40B4-BE49-F238E27FC236}">
              <a16:creationId xmlns:a16="http://schemas.microsoft.com/office/drawing/2014/main" id="{00000000-0008-0000-0000-00000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 name="PoljeZBesedilom 2">
          <a:extLst>
            <a:ext uri="{FF2B5EF4-FFF2-40B4-BE49-F238E27FC236}">
              <a16:creationId xmlns:a16="http://schemas.microsoft.com/office/drawing/2014/main" id="{00000000-0008-0000-0000-00001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 name="PoljeZBesedilom 578">
          <a:extLst>
            <a:ext uri="{FF2B5EF4-FFF2-40B4-BE49-F238E27FC236}">
              <a16:creationId xmlns:a16="http://schemas.microsoft.com/office/drawing/2014/main" id="{00000000-0008-0000-0000-00001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 name="PoljeZBesedilom 2">
          <a:extLst>
            <a:ext uri="{FF2B5EF4-FFF2-40B4-BE49-F238E27FC236}">
              <a16:creationId xmlns:a16="http://schemas.microsoft.com/office/drawing/2014/main" id="{00000000-0008-0000-0000-00001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 name="PoljeZBesedilom 2">
          <a:extLst>
            <a:ext uri="{FF2B5EF4-FFF2-40B4-BE49-F238E27FC236}">
              <a16:creationId xmlns:a16="http://schemas.microsoft.com/office/drawing/2014/main" id="{00000000-0008-0000-0000-00001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0" name="PoljeZBesedilom 2">
          <a:extLst>
            <a:ext uri="{FF2B5EF4-FFF2-40B4-BE49-F238E27FC236}">
              <a16:creationId xmlns:a16="http://schemas.microsoft.com/office/drawing/2014/main" id="{00000000-0008-0000-0000-00001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1" name="PoljeZBesedilom 2">
          <a:extLst>
            <a:ext uri="{FF2B5EF4-FFF2-40B4-BE49-F238E27FC236}">
              <a16:creationId xmlns:a16="http://schemas.microsoft.com/office/drawing/2014/main" id="{00000000-0008-0000-0000-00001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2" name="PoljeZBesedilom 2">
          <a:extLst>
            <a:ext uri="{FF2B5EF4-FFF2-40B4-BE49-F238E27FC236}">
              <a16:creationId xmlns:a16="http://schemas.microsoft.com/office/drawing/2014/main" id="{00000000-0008-0000-0000-00001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3" name="PoljeZBesedilom 584">
          <a:extLst>
            <a:ext uri="{FF2B5EF4-FFF2-40B4-BE49-F238E27FC236}">
              <a16:creationId xmlns:a16="http://schemas.microsoft.com/office/drawing/2014/main" id="{00000000-0008-0000-0000-00001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4" name="PoljeZBesedilom 2">
          <a:extLst>
            <a:ext uri="{FF2B5EF4-FFF2-40B4-BE49-F238E27FC236}">
              <a16:creationId xmlns:a16="http://schemas.microsoft.com/office/drawing/2014/main" id="{00000000-0008-0000-0000-00001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5" name="PoljeZBesedilom 2">
          <a:extLst>
            <a:ext uri="{FF2B5EF4-FFF2-40B4-BE49-F238E27FC236}">
              <a16:creationId xmlns:a16="http://schemas.microsoft.com/office/drawing/2014/main" id="{00000000-0008-0000-0000-00001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 name="PoljeZBesedilom 2">
          <a:extLst>
            <a:ext uri="{FF2B5EF4-FFF2-40B4-BE49-F238E27FC236}">
              <a16:creationId xmlns:a16="http://schemas.microsoft.com/office/drawing/2014/main" id="{00000000-0008-0000-0000-00001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 name="PoljeZBesedilom 2">
          <a:extLst>
            <a:ext uri="{FF2B5EF4-FFF2-40B4-BE49-F238E27FC236}">
              <a16:creationId xmlns:a16="http://schemas.microsoft.com/office/drawing/2014/main" id="{00000000-0008-0000-0000-00001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8" name="PoljeZBesedilom 2">
          <a:extLst>
            <a:ext uri="{FF2B5EF4-FFF2-40B4-BE49-F238E27FC236}">
              <a16:creationId xmlns:a16="http://schemas.microsoft.com/office/drawing/2014/main" id="{00000000-0008-0000-0000-00001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9" name="PoljeZBesedilom 590">
          <a:extLst>
            <a:ext uri="{FF2B5EF4-FFF2-40B4-BE49-F238E27FC236}">
              <a16:creationId xmlns:a16="http://schemas.microsoft.com/office/drawing/2014/main" id="{00000000-0008-0000-0000-00001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0" name="PoljeZBesedilom 2">
          <a:extLst>
            <a:ext uri="{FF2B5EF4-FFF2-40B4-BE49-F238E27FC236}">
              <a16:creationId xmlns:a16="http://schemas.microsoft.com/office/drawing/2014/main" id="{00000000-0008-0000-0000-00001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1" name="PoljeZBesedilom 2">
          <a:extLst>
            <a:ext uri="{FF2B5EF4-FFF2-40B4-BE49-F238E27FC236}">
              <a16:creationId xmlns:a16="http://schemas.microsoft.com/office/drawing/2014/main" id="{00000000-0008-0000-0000-00001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2" name="PoljeZBesedilom 2">
          <a:extLst>
            <a:ext uri="{FF2B5EF4-FFF2-40B4-BE49-F238E27FC236}">
              <a16:creationId xmlns:a16="http://schemas.microsoft.com/office/drawing/2014/main" id="{00000000-0008-0000-0000-00002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3" name="PoljeZBesedilom 2">
          <a:extLst>
            <a:ext uri="{FF2B5EF4-FFF2-40B4-BE49-F238E27FC236}">
              <a16:creationId xmlns:a16="http://schemas.microsoft.com/office/drawing/2014/main" id="{00000000-0008-0000-0000-00002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4" name="PoljeZBesedilom 2">
          <a:extLst>
            <a:ext uri="{FF2B5EF4-FFF2-40B4-BE49-F238E27FC236}">
              <a16:creationId xmlns:a16="http://schemas.microsoft.com/office/drawing/2014/main" id="{00000000-0008-0000-0000-00002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5" name="PoljeZBesedilom 596">
          <a:extLst>
            <a:ext uri="{FF2B5EF4-FFF2-40B4-BE49-F238E27FC236}">
              <a16:creationId xmlns:a16="http://schemas.microsoft.com/office/drawing/2014/main" id="{00000000-0008-0000-0000-00002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6" name="PoljeZBesedilom 2">
          <a:extLst>
            <a:ext uri="{FF2B5EF4-FFF2-40B4-BE49-F238E27FC236}">
              <a16:creationId xmlns:a16="http://schemas.microsoft.com/office/drawing/2014/main" id="{00000000-0008-0000-0000-00002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7" name="PoljeZBesedilom 2">
          <a:extLst>
            <a:ext uri="{FF2B5EF4-FFF2-40B4-BE49-F238E27FC236}">
              <a16:creationId xmlns:a16="http://schemas.microsoft.com/office/drawing/2014/main" id="{00000000-0008-0000-0000-00002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8" name="PoljeZBesedilom 2">
          <a:extLst>
            <a:ext uri="{FF2B5EF4-FFF2-40B4-BE49-F238E27FC236}">
              <a16:creationId xmlns:a16="http://schemas.microsoft.com/office/drawing/2014/main" id="{00000000-0008-0000-0000-00002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39" name="PoljeZBesedilom 2">
          <a:extLst>
            <a:ext uri="{FF2B5EF4-FFF2-40B4-BE49-F238E27FC236}">
              <a16:creationId xmlns:a16="http://schemas.microsoft.com/office/drawing/2014/main" id="{00000000-0008-0000-0000-00002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0" name="PoljeZBesedilom 2">
          <a:extLst>
            <a:ext uri="{FF2B5EF4-FFF2-40B4-BE49-F238E27FC236}">
              <a16:creationId xmlns:a16="http://schemas.microsoft.com/office/drawing/2014/main" id="{00000000-0008-0000-0000-00002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1" name="PoljeZBesedilom 602">
          <a:extLst>
            <a:ext uri="{FF2B5EF4-FFF2-40B4-BE49-F238E27FC236}">
              <a16:creationId xmlns:a16="http://schemas.microsoft.com/office/drawing/2014/main" id="{00000000-0008-0000-0000-000029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2" name="PoljeZBesedilom 2">
          <a:extLst>
            <a:ext uri="{FF2B5EF4-FFF2-40B4-BE49-F238E27FC236}">
              <a16:creationId xmlns:a16="http://schemas.microsoft.com/office/drawing/2014/main" id="{00000000-0008-0000-0000-00002A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3" name="PoljeZBesedilom 2">
          <a:extLst>
            <a:ext uri="{FF2B5EF4-FFF2-40B4-BE49-F238E27FC236}">
              <a16:creationId xmlns:a16="http://schemas.microsoft.com/office/drawing/2014/main" id="{00000000-0008-0000-0000-00002B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4" name="PoljeZBesedilom 2">
          <a:extLst>
            <a:ext uri="{FF2B5EF4-FFF2-40B4-BE49-F238E27FC236}">
              <a16:creationId xmlns:a16="http://schemas.microsoft.com/office/drawing/2014/main" id="{00000000-0008-0000-0000-00002C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5" name="PoljeZBesedilom 2">
          <a:extLst>
            <a:ext uri="{FF2B5EF4-FFF2-40B4-BE49-F238E27FC236}">
              <a16:creationId xmlns:a16="http://schemas.microsoft.com/office/drawing/2014/main" id="{00000000-0008-0000-0000-00002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6" name="PoljeZBesedilom 2">
          <a:extLst>
            <a:ext uri="{FF2B5EF4-FFF2-40B4-BE49-F238E27FC236}">
              <a16:creationId xmlns:a16="http://schemas.microsoft.com/office/drawing/2014/main" id="{00000000-0008-0000-0000-00002E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7" name="PoljeZBesedilom 608">
          <a:extLst>
            <a:ext uri="{FF2B5EF4-FFF2-40B4-BE49-F238E27FC236}">
              <a16:creationId xmlns:a16="http://schemas.microsoft.com/office/drawing/2014/main" id="{00000000-0008-0000-0000-00002F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8" name="PoljeZBesedilom 2">
          <a:extLst>
            <a:ext uri="{FF2B5EF4-FFF2-40B4-BE49-F238E27FC236}">
              <a16:creationId xmlns:a16="http://schemas.microsoft.com/office/drawing/2014/main" id="{00000000-0008-0000-0000-00003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49" name="PoljeZBesedilom 2">
          <a:extLst>
            <a:ext uri="{FF2B5EF4-FFF2-40B4-BE49-F238E27FC236}">
              <a16:creationId xmlns:a16="http://schemas.microsoft.com/office/drawing/2014/main" id="{00000000-0008-0000-0000-00003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0" name="PoljeZBesedilom 2">
          <a:extLst>
            <a:ext uri="{FF2B5EF4-FFF2-40B4-BE49-F238E27FC236}">
              <a16:creationId xmlns:a16="http://schemas.microsoft.com/office/drawing/2014/main" id="{00000000-0008-0000-0000-00003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1" name="PoljeZBesedilom 2">
          <a:extLst>
            <a:ext uri="{FF2B5EF4-FFF2-40B4-BE49-F238E27FC236}">
              <a16:creationId xmlns:a16="http://schemas.microsoft.com/office/drawing/2014/main" id="{00000000-0008-0000-0000-00003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2" name="PoljeZBesedilom 613">
          <a:extLst>
            <a:ext uri="{FF2B5EF4-FFF2-40B4-BE49-F238E27FC236}">
              <a16:creationId xmlns:a16="http://schemas.microsoft.com/office/drawing/2014/main" id="{00000000-0008-0000-0000-00003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3" name="PoljeZBesedilom 2">
          <a:extLst>
            <a:ext uri="{FF2B5EF4-FFF2-40B4-BE49-F238E27FC236}">
              <a16:creationId xmlns:a16="http://schemas.microsoft.com/office/drawing/2014/main" id="{00000000-0008-0000-0000-00003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4" name="PoljeZBesedilom 2">
          <a:extLst>
            <a:ext uri="{FF2B5EF4-FFF2-40B4-BE49-F238E27FC236}">
              <a16:creationId xmlns:a16="http://schemas.microsoft.com/office/drawing/2014/main" id="{00000000-0008-0000-0000-000036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5" name="PoljeZBesedilom 2">
          <a:extLst>
            <a:ext uri="{FF2B5EF4-FFF2-40B4-BE49-F238E27FC236}">
              <a16:creationId xmlns:a16="http://schemas.microsoft.com/office/drawing/2014/main" id="{00000000-0008-0000-0000-000037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6" name="PoljeZBesedilom 2">
          <a:extLst>
            <a:ext uri="{FF2B5EF4-FFF2-40B4-BE49-F238E27FC236}">
              <a16:creationId xmlns:a16="http://schemas.microsoft.com/office/drawing/2014/main" id="{00000000-0008-0000-0000-00003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7" name="PoljeZBesedilom 2">
          <a:extLst>
            <a:ext uri="{FF2B5EF4-FFF2-40B4-BE49-F238E27FC236}">
              <a16:creationId xmlns:a16="http://schemas.microsoft.com/office/drawing/2014/main" id="{00000000-0008-0000-0000-00003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8" name="PoljeZBesedilom 619">
          <a:extLst>
            <a:ext uri="{FF2B5EF4-FFF2-40B4-BE49-F238E27FC236}">
              <a16:creationId xmlns:a16="http://schemas.microsoft.com/office/drawing/2014/main" id="{00000000-0008-0000-0000-00003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59" name="PoljeZBesedilom 2">
          <a:extLst>
            <a:ext uri="{FF2B5EF4-FFF2-40B4-BE49-F238E27FC236}">
              <a16:creationId xmlns:a16="http://schemas.microsoft.com/office/drawing/2014/main" id="{00000000-0008-0000-0000-00003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0" name="PoljeZBesedilom 2">
          <a:extLst>
            <a:ext uri="{FF2B5EF4-FFF2-40B4-BE49-F238E27FC236}">
              <a16:creationId xmlns:a16="http://schemas.microsoft.com/office/drawing/2014/main" id="{00000000-0008-0000-0000-00003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1" name="PoljeZBesedilom 2">
          <a:extLst>
            <a:ext uri="{FF2B5EF4-FFF2-40B4-BE49-F238E27FC236}">
              <a16:creationId xmlns:a16="http://schemas.microsoft.com/office/drawing/2014/main" id="{00000000-0008-0000-0000-00003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2" name="PoljeZBesedilom 2">
          <a:extLst>
            <a:ext uri="{FF2B5EF4-FFF2-40B4-BE49-F238E27FC236}">
              <a16:creationId xmlns:a16="http://schemas.microsoft.com/office/drawing/2014/main" id="{00000000-0008-0000-0000-00003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3" name="PoljeZBesedilom 2">
          <a:extLst>
            <a:ext uri="{FF2B5EF4-FFF2-40B4-BE49-F238E27FC236}">
              <a16:creationId xmlns:a16="http://schemas.microsoft.com/office/drawing/2014/main" id="{00000000-0008-0000-0000-00003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4" name="PoljeZBesedilom 625">
          <a:extLst>
            <a:ext uri="{FF2B5EF4-FFF2-40B4-BE49-F238E27FC236}">
              <a16:creationId xmlns:a16="http://schemas.microsoft.com/office/drawing/2014/main" id="{00000000-0008-0000-0000-00004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5" name="PoljeZBesedilom 2">
          <a:extLst>
            <a:ext uri="{FF2B5EF4-FFF2-40B4-BE49-F238E27FC236}">
              <a16:creationId xmlns:a16="http://schemas.microsoft.com/office/drawing/2014/main" id="{00000000-0008-0000-0000-00004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6" name="PoljeZBesedilom 2">
          <a:extLst>
            <a:ext uri="{FF2B5EF4-FFF2-40B4-BE49-F238E27FC236}">
              <a16:creationId xmlns:a16="http://schemas.microsoft.com/office/drawing/2014/main" id="{00000000-0008-0000-0000-00004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7" name="PoljeZBesedilom 2">
          <a:extLst>
            <a:ext uri="{FF2B5EF4-FFF2-40B4-BE49-F238E27FC236}">
              <a16:creationId xmlns:a16="http://schemas.microsoft.com/office/drawing/2014/main" id="{00000000-0008-0000-0000-00004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8" name="PoljeZBesedilom 2">
          <a:extLst>
            <a:ext uri="{FF2B5EF4-FFF2-40B4-BE49-F238E27FC236}">
              <a16:creationId xmlns:a16="http://schemas.microsoft.com/office/drawing/2014/main" id="{00000000-0008-0000-0000-00004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69" name="PoljeZBesedilom 2">
          <a:extLst>
            <a:ext uri="{FF2B5EF4-FFF2-40B4-BE49-F238E27FC236}">
              <a16:creationId xmlns:a16="http://schemas.microsoft.com/office/drawing/2014/main" id="{00000000-0008-0000-0000-00004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0" name="PoljeZBesedilom 631">
          <a:extLst>
            <a:ext uri="{FF2B5EF4-FFF2-40B4-BE49-F238E27FC236}">
              <a16:creationId xmlns:a16="http://schemas.microsoft.com/office/drawing/2014/main" id="{00000000-0008-0000-0000-00004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1" name="PoljeZBesedilom 2">
          <a:extLst>
            <a:ext uri="{FF2B5EF4-FFF2-40B4-BE49-F238E27FC236}">
              <a16:creationId xmlns:a16="http://schemas.microsoft.com/office/drawing/2014/main" id="{00000000-0008-0000-0000-00004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2" name="PoljeZBesedilom 2">
          <a:extLst>
            <a:ext uri="{FF2B5EF4-FFF2-40B4-BE49-F238E27FC236}">
              <a16:creationId xmlns:a16="http://schemas.microsoft.com/office/drawing/2014/main" id="{00000000-0008-0000-0000-00004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3" name="PoljeZBesedilom 2">
          <a:extLst>
            <a:ext uri="{FF2B5EF4-FFF2-40B4-BE49-F238E27FC236}">
              <a16:creationId xmlns:a16="http://schemas.microsoft.com/office/drawing/2014/main" id="{00000000-0008-0000-0000-00004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4" name="PoljeZBesedilom 2">
          <a:extLst>
            <a:ext uri="{FF2B5EF4-FFF2-40B4-BE49-F238E27FC236}">
              <a16:creationId xmlns:a16="http://schemas.microsoft.com/office/drawing/2014/main" id="{00000000-0008-0000-0000-00004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5" name="PoljeZBesedilom 2">
          <a:extLst>
            <a:ext uri="{FF2B5EF4-FFF2-40B4-BE49-F238E27FC236}">
              <a16:creationId xmlns:a16="http://schemas.microsoft.com/office/drawing/2014/main" id="{00000000-0008-0000-0000-00004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6" name="PoljeZBesedilom 637">
          <a:extLst>
            <a:ext uri="{FF2B5EF4-FFF2-40B4-BE49-F238E27FC236}">
              <a16:creationId xmlns:a16="http://schemas.microsoft.com/office/drawing/2014/main" id="{00000000-0008-0000-0000-00004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7" name="PoljeZBesedilom 2">
          <a:extLst>
            <a:ext uri="{FF2B5EF4-FFF2-40B4-BE49-F238E27FC236}">
              <a16:creationId xmlns:a16="http://schemas.microsoft.com/office/drawing/2014/main" id="{00000000-0008-0000-0000-00004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8" name="PoljeZBesedilom 2">
          <a:extLst>
            <a:ext uri="{FF2B5EF4-FFF2-40B4-BE49-F238E27FC236}">
              <a16:creationId xmlns:a16="http://schemas.microsoft.com/office/drawing/2014/main" id="{00000000-0008-0000-0000-00004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79" name="PoljeZBesedilom 2">
          <a:extLst>
            <a:ext uri="{FF2B5EF4-FFF2-40B4-BE49-F238E27FC236}">
              <a16:creationId xmlns:a16="http://schemas.microsoft.com/office/drawing/2014/main" id="{00000000-0008-0000-0000-00004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80" name="PoljeZBesedilom 2">
          <a:extLst>
            <a:ext uri="{FF2B5EF4-FFF2-40B4-BE49-F238E27FC236}">
              <a16:creationId xmlns:a16="http://schemas.microsoft.com/office/drawing/2014/main" id="{00000000-0008-0000-0000-00005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1" name="PoljeZBesedilom 2">
          <a:extLst>
            <a:ext uri="{FF2B5EF4-FFF2-40B4-BE49-F238E27FC236}">
              <a16:creationId xmlns:a16="http://schemas.microsoft.com/office/drawing/2014/main" id="{00000000-0008-0000-0000-00005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2" name="PoljeZBesedilom 643">
          <a:extLst>
            <a:ext uri="{FF2B5EF4-FFF2-40B4-BE49-F238E27FC236}">
              <a16:creationId xmlns:a16="http://schemas.microsoft.com/office/drawing/2014/main" id="{00000000-0008-0000-0000-00005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3" name="PoljeZBesedilom 2">
          <a:extLst>
            <a:ext uri="{FF2B5EF4-FFF2-40B4-BE49-F238E27FC236}">
              <a16:creationId xmlns:a16="http://schemas.microsoft.com/office/drawing/2014/main" id="{00000000-0008-0000-0000-00005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4" name="PoljeZBesedilom 2">
          <a:extLst>
            <a:ext uri="{FF2B5EF4-FFF2-40B4-BE49-F238E27FC236}">
              <a16:creationId xmlns:a16="http://schemas.microsoft.com/office/drawing/2014/main" id="{00000000-0008-0000-0000-00005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5" name="PoljeZBesedilom 2">
          <a:extLst>
            <a:ext uri="{FF2B5EF4-FFF2-40B4-BE49-F238E27FC236}">
              <a16:creationId xmlns:a16="http://schemas.microsoft.com/office/drawing/2014/main" id="{00000000-0008-0000-0000-00005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6" name="PoljeZBesedilom 2">
          <a:extLst>
            <a:ext uri="{FF2B5EF4-FFF2-40B4-BE49-F238E27FC236}">
              <a16:creationId xmlns:a16="http://schemas.microsoft.com/office/drawing/2014/main" id="{00000000-0008-0000-0000-00005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7" name="PoljeZBesedilom 2">
          <a:extLst>
            <a:ext uri="{FF2B5EF4-FFF2-40B4-BE49-F238E27FC236}">
              <a16:creationId xmlns:a16="http://schemas.microsoft.com/office/drawing/2014/main" id="{00000000-0008-0000-0000-00005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8" name="PoljeZBesedilom 649">
          <a:extLst>
            <a:ext uri="{FF2B5EF4-FFF2-40B4-BE49-F238E27FC236}">
              <a16:creationId xmlns:a16="http://schemas.microsoft.com/office/drawing/2014/main" id="{00000000-0008-0000-0000-00005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89" name="PoljeZBesedilom 2">
          <a:extLst>
            <a:ext uri="{FF2B5EF4-FFF2-40B4-BE49-F238E27FC236}">
              <a16:creationId xmlns:a16="http://schemas.microsoft.com/office/drawing/2014/main" id="{00000000-0008-0000-0000-00005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90" name="PoljeZBesedilom 2">
          <a:extLst>
            <a:ext uri="{FF2B5EF4-FFF2-40B4-BE49-F238E27FC236}">
              <a16:creationId xmlns:a16="http://schemas.microsoft.com/office/drawing/2014/main" id="{00000000-0008-0000-0000-00005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91" name="PoljeZBesedilom 2">
          <a:extLst>
            <a:ext uri="{FF2B5EF4-FFF2-40B4-BE49-F238E27FC236}">
              <a16:creationId xmlns:a16="http://schemas.microsoft.com/office/drawing/2014/main" id="{00000000-0008-0000-0000-00005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92" name="PoljeZBesedilom 2">
          <a:extLst>
            <a:ext uri="{FF2B5EF4-FFF2-40B4-BE49-F238E27FC236}">
              <a16:creationId xmlns:a16="http://schemas.microsoft.com/office/drawing/2014/main" id="{00000000-0008-0000-0000-00005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93" name="PoljeZBesedilom 2">
          <a:extLst>
            <a:ext uri="{FF2B5EF4-FFF2-40B4-BE49-F238E27FC236}">
              <a16:creationId xmlns:a16="http://schemas.microsoft.com/office/drawing/2014/main" id="{00000000-0008-0000-0000-00005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94" name="PoljeZBesedilom 655">
          <a:extLst>
            <a:ext uri="{FF2B5EF4-FFF2-40B4-BE49-F238E27FC236}">
              <a16:creationId xmlns:a16="http://schemas.microsoft.com/office/drawing/2014/main" id="{00000000-0008-0000-0000-00005E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95" name="PoljeZBesedilom 2">
          <a:extLst>
            <a:ext uri="{FF2B5EF4-FFF2-40B4-BE49-F238E27FC236}">
              <a16:creationId xmlns:a16="http://schemas.microsoft.com/office/drawing/2014/main" id="{00000000-0008-0000-0000-00005F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96" name="PoljeZBesedilom 2">
          <a:extLst>
            <a:ext uri="{FF2B5EF4-FFF2-40B4-BE49-F238E27FC236}">
              <a16:creationId xmlns:a16="http://schemas.microsoft.com/office/drawing/2014/main" id="{00000000-0008-0000-0000-00006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97" name="PoljeZBesedilom 2">
          <a:extLst>
            <a:ext uri="{FF2B5EF4-FFF2-40B4-BE49-F238E27FC236}">
              <a16:creationId xmlns:a16="http://schemas.microsoft.com/office/drawing/2014/main" id="{00000000-0008-0000-0000-00006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98" name="PoljeZBesedilom 2">
          <a:extLst>
            <a:ext uri="{FF2B5EF4-FFF2-40B4-BE49-F238E27FC236}">
              <a16:creationId xmlns:a16="http://schemas.microsoft.com/office/drawing/2014/main" id="{00000000-0008-0000-0000-00006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99" name="PoljeZBesedilom 2">
          <a:extLst>
            <a:ext uri="{FF2B5EF4-FFF2-40B4-BE49-F238E27FC236}">
              <a16:creationId xmlns:a16="http://schemas.microsoft.com/office/drawing/2014/main" id="{00000000-0008-0000-0000-00006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0" name="PoljeZBesedilom 661">
          <a:extLst>
            <a:ext uri="{FF2B5EF4-FFF2-40B4-BE49-F238E27FC236}">
              <a16:creationId xmlns:a16="http://schemas.microsoft.com/office/drawing/2014/main" id="{00000000-0008-0000-0000-00006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1" name="PoljeZBesedilom 2">
          <a:extLst>
            <a:ext uri="{FF2B5EF4-FFF2-40B4-BE49-F238E27FC236}">
              <a16:creationId xmlns:a16="http://schemas.microsoft.com/office/drawing/2014/main" id="{00000000-0008-0000-0000-00006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2" name="PoljeZBesedilom 2">
          <a:extLst>
            <a:ext uri="{FF2B5EF4-FFF2-40B4-BE49-F238E27FC236}">
              <a16:creationId xmlns:a16="http://schemas.microsoft.com/office/drawing/2014/main" id="{00000000-0008-0000-0000-000066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3" name="PoljeZBesedilom 2">
          <a:extLst>
            <a:ext uri="{FF2B5EF4-FFF2-40B4-BE49-F238E27FC236}">
              <a16:creationId xmlns:a16="http://schemas.microsoft.com/office/drawing/2014/main" id="{00000000-0008-0000-0000-000067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4" name="PoljeZBesedilom 2">
          <a:extLst>
            <a:ext uri="{FF2B5EF4-FFF2-40B4-BE49-F238E27FC236}">
              <a16:creationId xmlns:a16="http://schemas.microsoft.com/office/drawing/2014/main" id="{00000000-0008-0000-0000-00006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5" name="PoljeZBesedilom 666">
          <a:extLst>
            <a:ext uri="{FF2B5EF4-FFF2-40B4-BE49-F238E27FC236}">
              <a16:creationId xmlns:a16="http://schemas.microsoft.com/office/drawing/2014/main" id="{00000000-0008-0000-0000-000069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6" name="PoljeZBesedilom 2">
          <a:extLst>
            <a:ext uri="{FF2B5EF4-FFF2-40B4-BE49-F238E27FC236}">
              <a16:creationId xmlns:a16="http://schemas.microsoft.com/office/drawing/2014/main" id="{00000000-0008-0000-0000-00006A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7" name="PoljeZBesedilom 2">
          <a:extLst>
            <a:ext uri="{FF2B5EF4-FFF2-40B4-BE49-F238E27FC236}">
              <a16:creationId xmlns:a16="http://schemas.microsoft.com/office/drawing/2014/main" id="{00000000-0008-0000-0000-00006B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8" name="PoljeZBesedilom 2">
          <a:extLst>
            <a:ext uri="{FF2B5EF4-FFF2-40B4-BE49-F238E27FC236}">
              <a16:creationId xmlns:a16="http://schemas.microsoft.com/office/drawing/2014/main" id="{00000000-0008-0000-0000-00006C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09" name="PoljeZBesedilom 2">
          <a:extLst>
            <a:ext uri="{FF2B5EF4-FFF2-40B4-BE49-F238E27FC236}">
              <a16:creationId xmlns:a16="http://schemas.microsoft.com/office/drawing/2014/main" id="{00000000-0008-0000-0000-00006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0" name="PoljeZBesedilom 2">
          <a:extLst>
            <a:ext uri="{FF2B5EF4-FFF2-40B4-BE49-F238E27FC236}">
              <a16:creationId xmlns:a16="http://schemas.microsoft.com/office/drawing/2014/main" id="{00000000-0008-0000-0000-00006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1" name="PoljeZBesedilom 672">
          <a:extLst>
            <a:ext uri="{FF2B5EF4-FFF2-40B4-BE49-F238E27FC236}">
              <a16:creationId xmlns:a16="http://schemas.microsoft.com/office/drawing/2014/main" id="{00000000-0008-0000-0000-00006F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2" name="PoljeZBesedilom 2">
          <a:extLst>
            <a:ext uri="{FF2B5EF4-FFF2-40B4-BE49-F238E27FC236}">
              <a16:creationId xmlns:a16="http://schemas.microsoft.com/office/drawing/2014/main" id="{00000000-0008-0000-0000-000070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3" name="PoljeZBesedilom 2">
          <a:extLst>
            <a:ext uri="{FF2B5EF4-FFF2-40B4-BE49-F238E27FC236}">
              <a16:creationId xmlns:a16="http://schemas.microsoft.com/office/drawing/2014/main" id="{00000000-0008-0000-0000-000071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4" name="PoljeZBesedilom 2">
          <a:extLst>
            <a:ext uri="{FF2B5EF4-FFF2-40B4-BE49-F238E27FC236}">
              <a16:creationId xmlns:a16="http://schemas.microsoft.com/office/drawing/2014/main" id="{00000000-0008-0000-0000-000072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5" name="PoljeZBesedilom 2">
          <a:extLst>
            <a:ext uri="{FF2B5EF4-FFF2-40B4-BE49-F238E27FC236}">
              <a16:creationId xmlns:a16="http://schemas.microsoft.com/office/drawing/2014/main" id="{00000000-0008-0000-0000-000073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6" name="PoljeZBesedilom 2">
          <a:extLst>
            <a:ext uri="{FF2B5EF4-FFF2-40B4-BE49-F238E27FC236}">
              <a16:creationId xmlns:a16="http://schemas.microsoft.com/office/drawing/2014/main" id="{00000000-0008-0000-0000-000074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7" name="PoljeZBesedilom 678">
          <a:extLst>
            <a:ext uri="{FF2B5EF4-FFF2-40B4-BE49-F238E27FC236}">
              <a16:creationId xmlns:a16="http://schemas.microsoft.com/office/drawing/2014/main" id="{00000000-0008-0000-0000-000075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8" name="PoljeZBesedilom 2">
          <a:extLst>
            <a:ext uri="{FF2B5EF4-FFF2-40B4-BE49-F238E27FC236}">
              <a16:creationId xmlns:a16="http://schemas.microsoft.com/office/drawing/2014/main" id="{00000000-0008-0000-0000-000076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19" name="PoljeZBesedilom 2">
          <a:extLst>
            <a:ext uri="{FF2B5EF4-FFF2-40B4-BE49-F238E27FC236}">
              <a16:creationId xmlns:a16="http://schemas.microsoft.com/office/drawing/2014/main" id="{00000000-0008-0000-0000-000077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0" name="PoljeZBesedilom 2">
          <a:extLst>
            <a:ext uri="{FF2B5EF4-FFF2-40B4-BE49-F238E27FC236}">
              <a16:creationId xmlns:a16="http://schemas.microsoft.com/office/drawing/2014/main" id="{00000000-0008-0000-0000-000078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1" name="PoljeZBesedilom 2">
          <a:extLst>
            <a:ext uri="{FF2B5EF4-FFF2-40B4-BE49-F238E27FC236}">
              <a16:creationId xmlns:a16="http://schemas.microsoft.com/office/drawing/2014/main" id="{00000000-0008-0000-0000-00007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2" name="PoljeZBesedilom 2">
          <a:extLst>
            <a:ext uri="{FF2B5EF4-FFF2-40B4-BE49-F238E27FC236}">
              <a16:creationId xmlns:a16="http://schemas.microsoft.com/office/drawing/2014/main" id="{00000000-0008-0000-0000-00007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3" name="PoljeZBesedilom 684">
          <a:extLst>
            <a:ext uri="{FF2B5EF4-FFF2-40B4-BE49-F238E27FC236}">
              <a16:creationId xmlns:a16="http://schemas.microsoft.com/office/drawing/2014/main" id="{00000000-0008-0000-0000-00007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4" name="PoljeZBesedilom 2">
          <a:extLst>
            <a:ext uri="{FF2B5EF4-FFF2-40B4-BE49-F238E27FC236}">
              <a16:creationId xmlns:a16="http://schemas.microsoft.com/office/drawing/2014/main" id="{00000000-0008-0000-0000-00007C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5" name="PoljeZBesedilom 2">
          <a:extLst>
            <a:ext uri="{FF2B5EF4-FFF2-40B4-BE49-F238E27FC236}">
              <a16:creationId xmlns:a16="http://schemas.microsoft.com/office/drawing/2014/main" id="{00000000-0008-0000-0000-00007D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6" name="PoljeZBesedilom 2">
          <a:extLst>
            <a:ext uri="{FF2B5EF4-FFF2-40B4-BE49-F238E27FC236}">
              <a16:creationId xmlns:a16="http://schemas.microsoft.com/office/drawing/2014/main" id="{00000000-0008-0000-0000-00007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7" name="PoljeZBesedilom 2">
          <a:extLst>
            <a:ext uri="{FF2B5EF4-FFF2-40B4-BE49-F238E27FC236}">
              <a16:creationId xmlns:a16="http://schemas.microsoft.com/office/drawing/2014/main" id="{00000000-0008-0000-0000-00007F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8" name="PoljeZBesedilom 2">
          <a:extLst>
            <a:ext uri="{FF2B5EF4-FFF2-40B4-BE49-F238E27FC236}">
              <a16:creationId xmlns:a16="http://schemas.microsoft.com/office/drawing/2014/main" id="{00000000-0008-0000-0000-000080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29" name="PoljeZBesedilom 690">
          <a:extLst>
            <a:ext uri="{FF2B5EF4-FFF2-40B4-BE49-F238E27FC236}">
              <a16:creationId xmlns:a16="http://schemas.microsoft.com/office/drawing/2014/main" id="{00000000-0008-0000-0000-000081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0" name="PoljeZBesedilom 2">
          <a:extLst>
            <a:ext uri="{FF2B5EF4-FFF2-40B4-BE49-F238E27FC236}">
              <a16:creationId xmlns:a16="http://schemas.microsoft.com/office/drawing/2014/main" id="{00000000-0008-0000-0000-000082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1" name="PoljeZBesedilom 2">
          <a:extLst>
            <a:ext uri="{FF2B5EF4-FFF2-40B4-BE49-F238E27FC236}">
              <a16:creationId xmlns:a16="http://schemas.microsoft.com/office/drawing/2014/main" id="{00000000-0008-0000-0000-000083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2" name="PoljeZBesedilom 2">
          <a:extLst>
            <a:ext uri="{FF2B5EF4-FFF2-40B4-BE49-F238E27FC236}">
              <a16:creationId xmlns:a16="http://schemas.microsoft.com/office/drawing/2014/main" id="{00000000-0008-0000-0000-000084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3" name="PoljeZBesedilom 2">
          <a:extLst>
            <a:ext uri="{FF2B5EF4-FFF2-40B4-BE49-F238E27FC236}">
              <a16:creationId xmlns:a16="http://schemas.microsoft.com/office/drawing/2014/main" id="{00000000-0008-0000-0000-000085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4" name="PoljeZBesedilom 2">
          <a:extLst>
            <a:ext uri="{FF2B5EF4-FFF2-40B4-BE49-F238E27FC236}">
              <a16:creationId xmlns:a16="http://schemas.microsoft.com/office/drawing/2014/main" id="{00000000-0008-0000-0000-000086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5" name="PoljeZBesedilom 696">
          <a:extLst>
            <a:ext uri="{FF2B5EF4-FFF2-40B4-BE49-F238E27FC236}">
              <a16:creationId xmlns:a16="http://schemas.microsoft.com/office/drawing/2014/main" id="{00000000-0008-0000-0000-000087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6" name="PoljeZBesedilom 2">
          <a:extLst>
            <a:ext uri="{FF2B5EF4-FFF2-40B4-BE49-F238E27FC236}">
              <a16:creationId xmlns:a16="http://schemas.microsoft.com/office/drawing/2014/main" id="{00000000-0008-0000-0000-000088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7" name="PoljeZBesedilom 2">
          <a:extLst>
            <a:ext uri="{FF2B5EF4-FFF2-40B4-BE49-F238E27FC236}">
              <a16:creationId xmlns:a16="http://schemas.microsoft.com/office/drawing/2014/main" id="{00000000-0008-0000-0000-00008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8" name="PoljeZBesedilom 2">
          <a:extLst>
            <a:ext uri="{FF2B5EF4-FFF2-40B4-BE49-F238E27FC236}">
              <a16:creationId xmlns:a16="http://schemas.microsoft.com/office/drawing/2014/main" id="{00000000-0008-0000-0000-00008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39" name="PoljeZBesedilom 2">
          <a:extLst>
            <a:ext uri="{FF2B5EF4-FFF2-40B4-BE49-F238E27FC236}">
              <a16:creationId xmlns:a16="http://schemas.microsoft.com/office/drawing/2014/main" id="{00000000-0008-0000-0000-00008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0" name="PoljeZBesedilom 2">
          <a:extLst>
            <a:ext uri="{FF2B5EF4-FFF2-40B4-BE49-F238E27FC236}">
              <a16:creationId xmlns:a16="http://schemas.microsoft.com/office/drawing/2014/main" id="{00000000-0008-0000-0000-00008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1" name="PoljeZBesedilom 702">
          <a:extLst>
            <a:ext uri="{FF2B5EF4-FFF2-40B4-BE49-F238E27FC236}">
              <a16:creationId xmlns:a16="http://schemas.microsoft.com/office/drawing/2014/main" id="{00000000-0008-0000-0000-00008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2" name="PoljeZBesedilom 2">
          <a:extLst>
            <a:ext uri="{FF2B5EF4-FFF2-40B4-BE49-F238E27FC236}">
              <a16:creationId xmlns:a16="http://schemas.microsoft.com/office/drawing/2014/main" id="{00000000-0008-0000-0000-00008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3" name="PoljeZBesedilom 2">
          <a:extLst>
            <a:ext uri="{FF2B5EF4-FFF2-40B4-BE49-F238E27FC236}">
              <a16:creationId xmlns:a16="http://schemas.microsoft.com/office/drawing/2014/main" id="{00000000-0008-0000-0000-00008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4" name="PoljeZBesedilom 2">
          <a:extLst>
            <a:ext uri="{FF2B5EF4-FFF2-40B4-BE49-F238E27FC236}">
              <a16:creationId xmlns:a16="http://schemas.microsoft.com/office/drawing/2014/main" id="{00000000-0008-0000-0000-00009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5" name="PoljeZBesedilom 2">
          <a:extLst>
            <a:ext uri="{FF2B5EF4-FFF2-40B4-BE49-F238E27FC236}">
              <a16:creationId xmlns:a16="http://schemas.microsoft.com/office/drawing/2014/main" id="{00000000-0008-0000-0000-00009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6" name="PoljeZBesedilom 2">
          <a:extLst>
            <a:ext uri="{FF2B5EF4-FFF2-40B4-BE49-F238E27FC236}">
              <a16:creationId xmlns:a16="http://schemas.microsoft.com/office/drawing/2014/main" id="{00000000-0008-0000-0000-00009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7" name="PoljeZBesedilom 708">
          <a:extLst>
            <a:ext uri="{FF2B5EF4-FFF2-40B4-BE49-F238E27FC236}">
              <a16:creationId xmlns:a16="http://schemas.microsoft.com/office/drawing/2014/main" id="{00000000-0008-0000-0000-00009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8" name="PoljeZBesedilom 2">
          <a:extLst>
            <a:ext uri="{FF2B5EF4-FFF2-40B4-BE49-F238E27FC236}">
              <a16:creationId xmlns:a16="http://schemas.microsoft.com/office/drawing/2014/main" id="{00000000-0008-0000-0000-00009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49" name="PoljeZBesedilom 2">
          <a:extLst>
            <a:ext uri="{FF2B5EF4-FFF2-40B4-BE49-F238E27FC236}">
              <a16:creationId xmlns:a16="http://schemas.microsoft.com/office/drawing/2014/main" id="{00000000-0008-0000-0000-00009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0" name="PoljeZBesedilom 2">
          <a:extLst>
            <a:ext uri="{FF2B5EF4-FFF2-40B4-BE49-F238E27FC236}">
              <a16:creationId xmlns:a16="http://schemas.microsoft.com/office/drawing/2014/main" id="{00000000-0008-0000-0000-00009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1" name="PoljeZBesedilom 2">
          <a:extLst>
            <a:ext uri="{FF2B5EF4-FFF2-40B4-BE49-F238E27FC236}">
              <a16:creationId xmlns:a16="http://schemas.microsoft.com/office/drawing/2014/main" id="{00000000-0008-0000-0000-00009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2" name="PoljeZBesedilom 2">
          <a:extLst>
            <a:ext uri="{FF2B5EF4-FFF2-40B4-BE49-F238E27FC236}">
              <a16:creationId xmlns:a16="http://schemas.microsoft.com/office/drawing/2014/main" id="{00000000-0008-0000-0000-00009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3" name="PoljeZBesedilom 714">
          <a:extLst>
            <a:ext uri="{FF2B5EF4-FFF2-40B4-BE49-F238E27FC236}">
              <a16:creationId xmlns:a16="http://schemas.microsoft.com/office/drawing/2014/main" id="{00000000-0008-0000-0000-000099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4" name="PoljeZBesedilom 2">
          <a:extLst>
            <a:ext uri="{FF2B5EF4-FFF2-40B4-BE49-F238E27FC236}">
              <a16:creationId xmlns:a16="http://schemas.microsoft.com/office/drawing/2014/main" id="{00000000-0008-0000-0000-00009A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5" name="PoljeZBesedilom 2">
          <a:extLst>
            <a:ext uri="{FF2B5EF4-FFF2-40B4-BE49-F238E27FC236}">
              <a16:creationId xmlns:a16="http://schemas.microsoft.com/office/drawing/2014/main" id="{00000000-0008-0000-0000-00009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6" name="PoljeZBesedilom 2">
          <a:extLst>
            <a:ext uri="{FF2B5EF4-FFF2-40B4-BE49-F238E27FC236}">
              <a16:creationId xmlns:a16="http://schemas.microsoft.com/office/drawing/2014/main" id="{00000000-0008-0000-0000-00009C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7" name="PoljeZBesedilom 2">
          <a:extLst>
            <a:ext uri="{FF2B5EF4-FFF2-40B4-BE49-F238E27FC236}">
              <a16:creationId xmlns:a16="http://schemas.microsoft.com/office/drawing/2014/main" id="{00000000-0008-0000-0000-00009D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8" name="PoljeZBesedilom 2">
          <a:extLst>
            <a:ext uri="{FF2B5EF4-FFF2-40B4-BE49-F238E27FC236}">
              <a16:creationId xmlns:a16="http://schemas.microsoft.com/office/drawing/2014/main" id="{00000000-0008-0000-0000-00009E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59" name="PoljeZBesedilom 720">
          <a:extLst>
            <a:ext uri="{FF2B5EF4-FFF2-40B4-BE49-F238E27FC236}">
              <a16:creationId xmlns:a16="http://schemas.microsoft.com/office/drawing/2014/main" id="{00000000-0008-0000-0000-00009F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0" name="PoljeZBesedilom 2">
          <a:extLst>
            <a:ext uri="{FF2B5EF4-FFF2-40B4-BE49-F238E27FC236}">
              <a16:creationId xmlns:a16="http://schemas.microsoft.com/office/drawing/2014/main" id="{00000000-0008-0000-0000-0000A0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1" name="PoljeZBesedilom 2">
          <a:extLst>
            <a:ext uri="{FF2B5EF4-FFF2-40B4-BE49-F238E27FC236}">
              <a16:creationId xmlns:a16="http://schemas.microsoft.com/office/drawing/2014/main" id="{00000000-0008-0000-0000-0000A1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2" name="PoljeZBesedilom 2">
          <a:extLst>
            <a:ext uri="{FF2B5EF4-FFF2-40B4-BE49-F238E27FC236}">
              <a16:creationId xmlns:a16="http://schemas.microsoft.com/office/drawing/2014/main" id="{00000000-0008-0000-0000-0000A2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3" name="PoljeZBesedilom 2">
          <a:extLst>
            <a:ext uri="{FF2B5EF4-FFF2-40B4-BE49-F238E27FC236}">
              <a16:creationId xmlns:a16="http://schemas.microsoft.com/office/drawing/2014/main" id="{00000000-0008-0000-0000-0000A3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4" name="PoljeZBesedilom 725">
          <a:extLst>
            <a:ext uri="{FF2B5EF4-FFF2-40B4-BE49-F238E27FC236}">
              <a16:creationId xmlns:a16="http://schemas.microsoft.com/office/drawing/2014/main" id="{00000000-0008-0000-0000-0000A4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5" name="PoljeZBesedilom 2">
          <a:extLst>
            <a:ext uri="{FF2B5EF4-FFF2-40B4-BE49-F238E27FC236}">
              <a16:creationId xmlns:a16="http://schemas.microsoft.com/office/drawing/2014/main" id="{00000000-0008-0000-0000-0000A5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6" name="PoljeZBesedilom 2">
          <a:extLst>
            <a:ext uri="{FF2B5EF4-FFF2-40B4-BE49-F238E27FC236}">
              <a16:creationId xmlns:a16="http://schemas.microsoft.com/office/drawing/2014/main" id="{00000000-0008-0000-0000-0000A6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7" name="PoljeZBesedilom 2">
          <a:extLst>
            <a:ext uri="{FF2B5EF4-FFF2-40B4-BE49-F238E27FC236}">
              <a16:creationId xmlns:a16="http://schemas.microsoft.com/office/drawing/2014/main" id="{00000000-0008-0000-0000-0000A7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8" name="PoljeZBesedilom 2">
          <a:extLst>
            <a:ext uri="{FF2B5EF4-FFF2-40B4-BE49-F238E27FC236}">
              <a16:creationId xmlns:a16="http://schemas.microsoft.com/office/drawing/2014/main" id="{00000000-0008-0000-0000-0000A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69" name="PoljeZBesedilom 2">
          <a:extLst>
            <a:ext uri="{FF2B5EF4-FFF2-40B4-BE49-F238E27FC236}">
              <a16:creationId xmlns:a16="http://schemas.microsoft.com/office/drawing/2014/main" id="{00000000-0008-0000-0000-0000A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0" name="PoljeZBesedilom 731">
          <a:extLst>
            <a:ext uri="{FF2B5EF4-FFF2-40B4-BE49-F238E27FC236}">
              <a16:creationId xmlns:a16="http://schemas.microsoft.com/office/drawing/2014/main" id="{00000000-0008-0000-0000-0000A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1" name="PoljeZBesedilom 2">
          <a:extLst>
            <a:ext uri="{FF2B5EF4-FFF2-40B4-BE49-F238E27FC236}">
              <a16:creationId xmlns:a16="http://schemas.microsoft.com/office/drawing/2014/main" id="{00000000-0008-0000-0000-0000A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2" name="PoljeZBesedilom 2">
          <a:extLst>
            <a:ext uri="{FF2B5EF4-FFF2-40B4-BE49-F238E27FC236}">
              <a16:creationId xmlns:a16="http://schemas.microsoft.com/office/drawing/2014/main" id="{00000000-0008-0000-0000-0000AC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3" name="PoljeZBesedilom 2">
          <a:extLst>
            <a:ext uri="{FF2B5EF4-FFF2-40B4-BE49-F238E27FC236}">
              <a16:creationId xmlns:a16="http://schemas.microsoft.com/office/drawing/2014/main" id="{00000000-0008-0000-0000-0000AD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4" name="PoljeZBesedilom 2">
          <a:extLst>
            <a:ext uri="{FF2B5EF4-FFF2-40B4-BE49-F238E27FC236}">
              <a16:creationId xmlns:a16="http://schemas.microsoft.com/office/drawing/2014/main" id="{00000000-0008-0000-0000-0000A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5" name="PoljeZBesedilom 2">
          <a:extLst>
            <a:ext uri="{FF2B5EF4-FFF2-40B4-BE49-F238E27FC236}">
              <a16:creationId xmlns:a16="http://schemas.microsoft.com/office/drawing/2014/main" id="{00000000-0008-0000-0000-0000A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6" name="PoljeZBesedilom 737">
          <a:extLst>
            <a:ext uri="{FF2B5EF4-FFF2-40B4-BE49-F238E27FC236}">
              <a16:creationId xmlns:a16="http://schemas.microsoft.com/office/drawing/2014/main" id="{00000000-0008-0000-0000-0000B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7" name="PoljeZBesedilom 2">
          <a:extLst>
            <a:ext uri="{FF2B5EF4-FFF2-40B4-BE49-F238E27FC236}">
              <a16:creationId xmlns:a16="http://schemas.microsoft.com/office/drawing/2014/main" id="{00000000-0008-0000-0000-0000B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8" name="PoljeZBesedilom 2">
          <a:extLst>
            <a:ext uri="{FF2B5EF4-FFF2-40B4-BE49-F238E27FC236}">
              <a16:creationId xmlns:a16="http://schemas.microsoft.com/office/drawing/2014/main" id="{00000000-0008-0000-0000-0000B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79" name="PoljeZBesedilom 2">
          <a:extLst>
            <a:ext uri="{FF2B5EF4-FFF2-40B4-BE49-F238E27FC236}">
              <a16:creationId xmlns:a16="http://schemas.microsoft.com/office/drawing/2014/main" id="{00000000-0008-0000-0000-0000B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0" name="PoljeZBesedilom 2">
          <a:extLst>
            <a:ext uri="{FF2B5EF4-FFF2-40B4-BE49-F238E27FC236}">
              <a16:creationId xmlns:a16="http://schemas.microsoft.com/office/drawing/2014/main" id="{00000000-0008-0000-0000-0000B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1" name="PoljeZBesedilom 2">
          <a:extLst>
            <a:ext uri="{FF2B5EF4-FFF2-40B4-BE49-F238E27FC236}">
              <a16:creationId xmlns:a16="http://schemas.microsoft.com/office/drawing/2014/main" id="{00000000-0008-0000-0000-0000B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2" name="PoljeZBesedilom 743">
          <a:extLst>
            <a:ext uri="{FF2B5EF4-FFF2-40B4-BE49-F238E27FC236}">
              <a16:creationId xmlns:a16="http://schemas.microsoft.com/office/drawing/2014/main" id="{00000000-0008-0000-0000-0000B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3" name="PoljeZBesedilom 2">
          <a:extLst>
            <a:ext uri="{FF2B5EF4-FFF2-40B4-BE49-F238E27FC236}">
              <a16:creationId xmlns:a16="http://schemas.microsoft.com/office/drawing/2014/main" id="{00000000-0008-0000-0000-0000B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4" name="PoljeZBesedilom 2">
          <a:extLst>
            <a:ext uri="{FF2B5EF4-FFF2-40B4-BE49-F238E27FC236}">
              <a16:creationId xmlns:a16="http://schemas.microsoft.com/office/drawing/2014/main" id="{00000000-0008-0000-0000-0000B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5" name="PoljeZBesedilom 2">
          <a:extLst>
            <a:ext uri="{FF2B5EF4-FFF2-40B4-BE49-F238E27FC236}">
              <a16:creationId xmlns:a16="http://schemas.microsoft.com/office/drawing/2014/main" id="{00000000-0008-0000-0000-0000B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6" name="PoljeZBesedilom 2">
          <a:extLst>
            <a:ext uri="{FF2B5EF4-FFF2-40B4-BE49-F238E27FC236}">
              <a16:creationId xmlns:a16="http://schemas.microsoft.com/office/drawing/2014/main" id="{00000000-0008-0000-0000-0000B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7" name="PoljeZBesedilom 2">
          <a:extLst>
            <a:ext uri="{FF2B5EF4-FFF2-40B4-BE49-F238E27FC236}">
              <a16:creationId xmlns:a16="http://schemas.microsoft.com/office/drawing/2014/main" id="{00000000-0008-0000-0000-0000B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8" name="PoljeZBesedilom 749">
          <a:extLst>
            <a:ext uri="{FF2B5EF4-FFF2-40B4-BE49-F238E27FC236}">
              <a16:creationId xmlns:a16="http://schemas.microsoft.com/office/drawing/2014/main" id="{00000000-0008-0000-0000-0000BC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89" name="PoljeZBesedilom 2">
          <a:extLst>
            <a:ext uri="{FF2B5EF4-FFF2-40B4-BE49-F238E27FC236}">
              <a16:creationId xmlns:a16="http://schemas.microsoft.com/office/drawing/2014/main" id="{00000000-0008-0000-0000-0000BD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0" name="PoljeZBesedilom 2">
          <a:extLst>
            <a:ext uri="{FF2B5EF4-FFF2-40B4-BE49-F238E27FC236}">
              <a16:creationId xmlns:a16="http://schemas.microsoft.com/office/drawing/2014/main" id="{00000000-0008-0000-0000-0000BE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1" name="PoljeZBesedilom 2">
          <a:extLst>
            <a:ext uri="{FF2B5EF4-FFF2-40B4-BE49-F238E27FC236}">
              <a16:creationId xmlns:a16="http://schemas.microsoft.com/office/drawing/2014/main" id="{00000000-0008-0000-0000-0000BF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2" name="PoljeZBesedilom 2">
          <a:extLst>
            <a:ext uri="{FF2B5EF4-FFF2-40B4-BE49-F238E27FC236}">
              <a16:creationId xmlns:a16="http://schemas.microsoft.com/office/drawing/2014/main" id="{00000000-0008-0000-0000-0000C0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3" name="PoljeZBesedilom 2">
          <a:extLst>
            <a:ext uri="{FF2B5EF4-FFF2-40B4-BE49-F238E27FC236}">
              <a16:creationId xmlns:a16="http://schemas.microsoft.com/office/drawing/2014/main" id="{00000000-0008-0000-0000-0000C1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4" name="PoljeZBesedilom 755">
          <a:extLst>
            <a:ext uri="{FF2B5EF4-FFF2-40B4-BE49-F238E27FC236}">
              <a16:creationId xmlns:a16="http://schemas.microsoft.com/office/drawing/2014/main" id="{00000000-0008-0000-0000-0000C2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5" name="PoljeZBesedilom 2">
          <a:extLst>
            <a:ext uri="{FF2B5EF4-FFF2-40B4-BE49-F238E27FC236}">
              <a16:creationId xmlns:a16="http://schemas.microsoft.com/office/drawing/2014/main" id="{00000000-0008-0000-0000-0000C3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6" name="PoljeZBesedilom 2">
          <a:extLst>
            <a:ext uri="{FF2B5EF4-FFF2-40B4-BE49-F238E27FC236}">
              <a16:creationId xmlns:a16="http://schemas.microsoft.com/office/drawing/2014/main" id="{00000000-0008-0000-0000-0000C4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7" name="PoljeZBesedilom 2">
          <a:extLst>
            <a:ext uri="{FF2B5EF4-FFF2-40B4-BE49-F238E27FC236}">
              <a16:creationId xmlns:a16="http://schemas.microsoft.com/office/drawing/2014/main" id="{00000000-0008-0000-0000-0000C5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8" name="PoljeZBesedilom 2">
          <a:extLst>
            <a:ext uri="{FF2B5EF4-FFF2-40B4-BE49-F238E27FC236}">
              <a16:creationId xmlns:a16="http://schemas.microsoft.com/office/drawing/2014/main" id="{00000000-0008-0000-0000-0000C6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199" name="PoljeZBesedilom 760">
          <a:extLst>
            <a:ext uri="{FF2B5EF4-FFF2-40B4-BE49-F238E27FC236}">
              <a16:creationId xmlns:a16="http://schemas.microsoft.com/office/drawing/2014/main" id="{00000000-0008-0000-0000-0000C7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00" name="PoljeZBesedilom 2">
          <a:extLst>
            <a:ext uri="{FF2B5EF4-FFF2-40B4-BE49-F238E27FC236}">
              <a16:creationId xmlns:a16="http://schemas.microsoft.com/office/drawing/2014/main" id="{00000000-0008-0000-0000-0000C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01" name="PoljeZBesedilom 2">
          <a:extLst>
            <a:ext uri="{FF2B5EF4-FFF2-40B4-BE49-F238E27FC236}">
              <a16:creationId xmlns:a16="http://schemas.microsoft.com/office/drawing/2014/main" id="{00000000-0008-0000-0000-0000C9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02" name="PoljeZBesedilom 2">
          <a:extLst>
            <a:ext uri="{FF2B5EF4-FFF2-40B4-BE49-F238E27FC236}">
              <a16:creationId xmlns:a16="http://schemas.microsoft.com/office/drawing/2014/main" id="{00000000-0008-0000-0000-0000CA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03" name="PoljeZBesedilom 2">
          <a:extLst>
            <a:ext uri="{FF2B5EF4-FFF2-40B4-BE49-F238E27FC236}">
              <a16:creationId xmlns:a16="http://schemas.microsoft.com/office/drawing/2014/main" id="{00000000-0008-0000-0000-0000C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04" name="PoljeZBesedilom 2">
          <a:extLst>
            <a:ext uri="{FF2B5EF4-FFF2-40B4-BE49-F238E27FC236}">
              <a16:creationId xmlns:a16="http://schemas.microsoft.com/office/drawing/2014/main" id="{00000000-0008-0000-0000-0000C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05" name="PoljeZBesedilom 766">
          <a:extLst>
            <a:ext uri="{FF2B5EF4-FFF2-40B4-BE49-F238E27FC236}">
              <a16:creationId xmlns:a16="http://schemas.microsoft.com/office/drawing/2014/main" id="{00000000-0008-0000-0000-0000C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06" name="PoljeZBesedilom 2">
          <a:extLst>
            <a:ext uri="{FF2B5EF4-FFF2-40B4-BE49-F238E27FC236}">
              <a16:creationId xmlns:a16="http://schemas.microsoft.com/office/drawing/2014/main" id="{00000000-0008-0000-0000-0000C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07" name="PoljeZBesedilom 2">
          <a:extLst>
            <a:ext uri="{FF2B5EF4-FFF2-40B4-BE49-F238E27FC236}">
              <a16:creationId xmlns:a16="http://schemas.microsoft.com/office/drawing/2014/main" id="{00000000-0008-0000-0000-0000C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08" name="PoljeZBesedilom 2">
          <a:extLst>
            <a:ext uri="{FF2B5EF4-FFF2-40B4-BE49-F238E27FC236}">
              <a16:creationId xmlns:a16="http://schemas.microsoft.com/office/drawing/2014/main" id="{00000000-0008-0000-0000-0000D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09" name="PoljeZBesedilom 2">
          <a:extLst>
            <a:ext uri="{FF2B5EF4-FFF2-40B4-BE49-F238E27FC236}">
              <a16:creationId xmlns:a16="http://schemas.microsoft.com/office/drawing/2014/main" id="{00000000-0008-0000-0000-0000D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0" name="PoljeZBesedilom 2">
          <a:extLst>
            <a:ext uri="{FF2B5EF4-FFF2-40B4-BE49-F238E27FC236}">
              <a16:creationId xmlns:a16="http://schemas.microsoft.com/office/drawing/2014/main" id="{00000000-0008-0000-0000-0000D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1" name="PoljeZBesedilom 772">
          <a:extLst>
            <a:ext uri="{FF2B5EF4-FFF2-40B4-BE49-F238E27FC236}">
              <a16:creationId xmlns:a16="http://schemas.microsoft.com/office/drawing/2014/main" id="{00000000-0008-0000-0000-0000D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2" name="PoljeZBesedilom 2">
          <a:extLst>
            <a:ext uri="{FF2B5EF4-FFF2-40B4-BE49-F238E27FC236}">
              <a16:creationId xmlns:a16="http://schemas.microsoft.com/office/drawing/2014/main" id="{00000000-0008-0000-0000-0000D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3" name="PoljeZBesedilom 2">
          <a:extLst>
            <a:ext uri="{FF2B5EF4-FFF2-40B4-BE49-F238E27FC236}">
              <a16:creationId xmlns:a16="http://schemas.microsoft.com/office/drawing/2014/main" id="{00000000-0008-0000-0000-0000D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4" name="PoljeZBesedilom 2">
          <a:extLst>
            <a:ext uri="{FF2B5EF4-FFF2-40B4-BE49-F238E27FC236}">
              <a16:creationId xmlns:a16="http://schemas.microsoft.com/office/drawing/2014/main" id="{00000000-0008-0000-0000-0000D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5" name="PoljeZBesedilom 2">
          <a:extLst>
            <a:ext uri="{FF2B5EF4-FFF2-40B4-BE49-F238E27FC236}">
              <a16:creationId xmlns:a16="http://schemas.microsoft.com/office/drawing/2014/main" id="{00000000-0008-0000-0000-0000D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6" name="PoljeZBesedilom 2">
          <a:extLst>
            <a:ext uri="{FF2B5EF4-FFF2-40B4-BE49-F238E27FC236}">
              <a16:creationId xmlns:a16="http://schemas.microsoft.com/office/drawing/2014/main" id="{00000000-0008-0000-0000-0000D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7" name="PoljeZBesedilom 778">
          <a:extLst>
            <a:ext uri="{FF2B5EF4-FFF2-40B4-BE49-F238E27FC236}">
              <a16:creationId xmlns:a16="http://schemas.microsoft.com/office/drawing/2014/main" id="{00000000-0008-0000-0000-0000D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8" name="PoljeZBesedilom 2">
          <a:extLst>
            <a:ext uri="{FF2B5EF4-FFF2-40B4-BE49-F238E27FC236}">
              <a16:creationId xmlns:a16="http://schemas.microsoft.com/office/drawing/2014/main" id="{00000000-0008-0000-0000-0000D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19" name="PoljeZBesedilom 2">
          <a:extLst>
            <a:ext uri="{FF2B5EF4-FFF2-40B4-BE49-F238E27FC236}">
              <a16:creationId xmlns:a16="http://schemas.microsoft.com/office/drawing/2014/main" id="{00000000-0008-0000-0000-0000D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0" name="PoljeZBesedilom 2">
          <a:extLst>
            <a:ext uri="{FF2B5EF4-FFF2-40B4-BE49-F238E27FC236}">
              <a16:creationId xmlns:a16="http://schemas.microsoft.com/office/drawing/2014/main" id="{00000000-0008-0000-0000-0000D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1" name="PoljeZBesedilom 2">
          <a:extLst>
            <a:ext uri="{FF2B5EF4-FFF2-40B4-BE49-F238E27FC236}">
              <a16:creationId xmlns:a16="http://schemas.microsoft.com/office/drawing/2014/main" id="{00000000-0008-0000-0000-0000D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2" name="PoljeZBesedilom 2">
          <a:extLst>
            <a:ext uri="{FF2B5EF4-FFF2-40B4-BE49-F238E27FC236}">
              <a16:creationId xmlns:a16="http://schemas.microsoft.com/office/drawing/2014/main" id="{00000000-0008-0000-0000-0000D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3" name="PoljeZBesedilom 784">
          <a:extLst>
            <a:ext uri="{FF2B5EF4-FFF2-40B4-BE49-F238E27FC236}">
              <a16:creationId xmlns:a16="http://schemas.microsoft.com/office/drawing/2014/main" id="{00000000-0008-0000-0000-0000D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4" name="PoljeZBesedilom 2">
          <a:extLst>
            <a:ext uri="{FF2B5EF4-FFF2-40B4-BE49-F238E27FC236}">
              <a16:creationId xmlns:a16="http://schemas.microsoft.com/office/drawing/2014/main" id="{00000000-0008-0000-0000-0000E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5" name="PoljeZBesedilom 2">
          <a:extLst>
            <a:ext uri="{FF2B5EF4-FFF2-40B4-BE49-F238E27FC236}">
              <a16:creationId xmlns:a16="http://schemas.microsoft.com/office/drawing/2014/main" id="{00000000-0008-0000-0000-0000E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6" name="PoljeZBesedilom 2">
          <a:extLst>
            <a:ext uri="{FF2B5EF4-FFF2-40B4-BE49-F238E27FC236}">
              <a16:creationId xmlns:a16="http://schemas.microsoft.com/office/drawing/2014/main" id="{00000000-0008-0000-0000-0000E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7" name="PoljeZBesedilom 2">
          <a:extLst>
            <a:ext uri="{FF2B5EF4-FFF2-40B4-BE49-F238E27FC236}">
              <a16:creationId xmlns:a16="http://schemas.microsoft.com/office/drawing/2014/main" id="{00000000-0008-0000-0000-0000E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8" name="PoljeZBesedilom 2">
          <a:extLst>
            <a:ext uri="{FF2B5EF4-FFF2-40B4-BE49-F238E27FC236}">
              <a16:creationId xmlns:a16="http://schemas.microsoft.com/office/drawing/2014/main" id="{00000000-0008-0000-0000-0000E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29" name="PoljeZBesedilom 790">
          <a:extLst>
            <a:ext uri="{FF2B5EF4-FFF2-40B4-BE49-F238E27FC236}">
              <a16:creationId xmlns:a16="http://schemas.microsoft.com/office/drawing/2014/main" id="{00000000-0008-0000-0000-0000E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0" name="PoljeZBesedilom 2">
          <a:extLst>
            <a:ext uri="{FF2B5EF4-FFF2-40B4-BE49-F238E27FC236}">
              <a16:creationId xmlns:a16="http://schemas.microsoft.com/office/drawing/2014/main" id="{00000000-0008-0000-0000-0000E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1" name="PoljeZBesedilom 2">
          <a:extLst>
            <a:ext uri="{FF2B5EF4-FFF2-40B4-BE49-F238E27FC236}">
              <a16:creationId xmlns:a16="http://schemas.microsoft.com/office/drawing/2014/main" id="{00000000-0008-0000-0000-0000E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2" name="PoljeZBesedilom 2">
          <a:extLst>
            <a:ext uri="{FF2B5EF4-FFF2-40B4-BE49-F238E27FC236}">
              <a16:creationId xmlns:a16="http://schemas.microsoft.com/office/drawing/2014/main" id="{00000000-0008-0000-0000-0000E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3" name="PoljeZBesedilom 2">
          <a:extLst>
            <a:ext uri="{FF2B5EF4-FFF2-40B4-BE49-F238E27FC236}">
              <a16:creationId xmlns:a16="http://schemas.microsoft.com/office/drawing/2014/main" id="{00000000-0008-0000-0000-0000E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4" name="PoljeZBesedilom 2">
          <a:extLst>
            <a:ext uri="{FF2B5EF4-FFF2-40B4-BE49-F238E27FC236}">
              <a16:creationId xmlns:a16="http://schemas.microsoft.com/office/drawing/2014/main" id="{00000000-0008-0000-0000-0000E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5" name="PoljeZBesedilom 796">
          <a:extLst>
            <a:ext uri="{FF2B5EF4-FFF2-40B4-BE49-F238E27FC236}">
              <a16:creationId xmlns:a16="http://schemas.microsoft.com/office/drawing/2014/main" id="{00000000-0008-0000-0000-0000E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6" name="PoljeZBesedilom 2">
          <a:extLst>
            <a:ext uri="{FF2B5EF4-FFF2-40B4-BE49-F238E27FC236}">
              <a16:creationId xmlns:a16="http://schemas.microsoft.com/office/drawing/2014/main" id="{00000000-0008-0000-0000-0000E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7" name="PoljeZBesedilom 2">
          <a:extLst>
            <a:ext uri="{FF2B5EF4-FFF2-40B4-BE49-F238E27FC236}">
              <a16:creationId xmlns:a16="http://schemas.microsoft.com/office/drawing/2014/main" id="{00000000-0008-0000-0000-0000E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8" name="PoljeZBesedilom 2">
          <a:extLst>
            <a:ext uri="{FF2B5EF4-FFF2-40B4-BE49-F238E27FC236}">
              <a16:creationId xmlns:a16="http://schemas.microsoft.com/office/drawing/2014/main" id="{00000000-0008-0000-0000-0000E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39" name="PoljeZBesedilom 2">
          <a:extLst>
            <a:ext uri="{FF2B5EF4-FFF2-40B4-BE49-F238E27FC236}">
              <a16:creationId xmlns:a16="http://schemas.microsoft.com/office/drawing/2014/main" id="{00000000-0008-0000-0000-0000E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40" name="PoljeZBesedilom 2">
          <a:extLst>
            <a:ext uri="{FF2B5EF4-FFF2-40B4-BE49-F238E27FC236}">
              <a16:creationId xmlns:a16="http://schemas.microsoft.com/office/drawing/2014/main" id="{00000000-0008-0000-0000-0000F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41" name="PoljeZBesedilom 802">
          <a:extLst>
            <a:ext uri="{FF2B5EF4-FFF2-40B4-BE49-F238E27FC236}">
              <a16:creationId xmlns:a16="http://schemas.microsoft.com/office/drawing/2014/main" id="{00000000-0008-0000-0000-0000F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42" name="PoljeZBesedilom 2">
          <a:extLst>
            <a:ext uri="{FF2B5EF4-FFF2-40B4-BE49-F238E27FC236}">
              <a16:creationId xmlns:a16="http://schemas.microsoft.com/office/drawing/2014/main" id="{00000000-0008-0000-0000-0000F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43" name="PoljeZBesedilom 2">
          <a:extLst>
            <a:ext uri="{FF2B5EF4-FFF2-40B4-BE49-F238E27FC236}">
              <a16:creationId xmlns:a16="http://schemas.microsoft.com/office/drawing/2014/main" id="{00000000-0008-0000-0000-0000F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44" name="PoljeZBesedilom 2">
          <a:extLst>
            <a:ext uri="{FF2B5EF4-FFF2-40B4-BE49-F238E27FC236}">
              <a16:creationId xmlns:a16="http://schemas.microsoft.com/office/drawing/2014/main" id="{00000000-0008-0000-0000-0000F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45" name="PoljeZBesedilom 2">
          <a:extLst>
            <a:ext uri="{FF2B5EF4-FFF2-40B4-BE49-F238E27FC236}">
              <a16:creationId xmlns:a16="http://schemas.microsoft.com/office/drawing/2014/main" id="{00000000-0008-0000-0000-0000F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46" name="PoljeZBesedilom 2">
          <a:extLst>
            <a:ext uri="{FF2B5EF4-FFF2-40B4-BE49-F238E27FC236}">
              <a16:creationId xmlns:a16="http://schemas.microsoft.com/office/drawing/2014/main" id="{00000000-0008-0000-0000-0000F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47" name="PoljeZBesedilom 808">
          <a:extLst>
            <a:ext uri="{FF2B5EF4-FFF2-40B4-BE49-F238E27FC236}">
              <a16:creationId xmlns:a16="http://schemas.microsoft.com/office/drawing/2014/main" id="{00000000-0008-0000-0000-0000F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48" name="PoljeZBesedilom 2">
          <a:extLst>
            <a:ext uri="{FF2B5EF4-FFF2-40B4-BE49-F238E27FC236}">
              <a16:creationId xmlns:a16="http://schemas.microsoft.com/office/drawing/2014/main" id="{00000000-0008-0000-0000-0000F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49" name="PoljeZBesedilom 2">
          <a:extLst>
            <a:ext uri="{FF2B5EF4-FFF2-40B4-BE49-F238E27FC236}">
              <a16:creationId xmlns:a16="http://schemas.microsoft.com/office/drawing/2014/main" id="{00000000-0008-0000-0000-0000F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50" name="PoljeZBesedilom 2">
          <a:extLst>
            <a:ext uri="{FF2B5EF4-FFF2-40B4-BE49-F238E27FC236}">
              <a16:creationId xmlns:a16="http://schemas.microsoft.com/office/drawing/2014/main" id="{00000000-0008-0000-0000-0000F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51" name="PoljeZBesedilom 2">
          <a:extLst>
            <a:ext uri="{FF2B5EF4-FFF2-40B4-BE49-F238E27FC236}">
              <a16:creationId xmlns:a16="http://schemas.microsoft.com/office/drawing/2014/main" id="{00000000-0008-0000-0000-0000F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52" name="PoljeZBesedilom 2">
          <a:extLst>
            <a:ext uri="{FF2B5EF4-FFF2-40B4-BE49-F238E27FC236}">
              <a16:creationId xmlns:a16="http://schemas.microsoft.com/office/drawing/2014/main" id="{00000000-0008-0000-0000-0000F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53" name="PoljeZBesedilom 814">
          <a:extLst>
            <a:ext uri="{FF2B5EF4-FFF2-40B4-BE49-F238E27FC236}">
              <a16:creationId xmlns:a16="http://schemas.microsoft.com/office/drawing/2014/main" id="{00000000-0008-0000-0000-0000F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54" name="PoljeZBesedilom 2">
          <a:extLst>
            <a:ext uri="{FF2B5EF4-FFF2-40B4-BE49-F238E27FC236}">
              <a16:creationId xmlns:a16="http://schemas.microsoft.com/office/drawing/2014/main" id="{00000000-0008-0000-0000-0000F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55" name="PoljeZBesedilom 2">
          <a:extLst>
            <a:ext uri="{FF2B5EF4-FFF2-40B4-BE49-F238E27FC236}">
              <a16:creationId xmlns:a16="http://schemas.microsoft.com/office/drawing/2014/main" id="{00000000-0008-0000-0000-0000F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56" name="PoljeZBesedilom 2">
          <a:extLst>
            <a:ext uri="{FF2B5EF4-FFF2-40B4-BE49-F238E27FC236}">
              <a16:creationId xmlns:a16="http://schemas.microsoft.com/office/drawing/2014/main" id="{00000000-0008-0000-0000-00000001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600</xdr:row>
      <xdr:rowOff>0</xdr:rowOff>
    </xdr:from>
    <xdr:to>
      <xdr:col>8</xdr:col>
      <xdr:colOff>775281</xdr:colOff>
      <xdr:row>600</xdr:row>
      <xdr:rowOff>264560</xdr:rowOff>
    </xdr:to>
    <xdr:sp macro="" textlink="">
      <xdr:nvSpPr>
        <xdr:cNvPr id="257" name="PoljeZBesedilom 2">
          <a:extLst>
            <a:ext uri="{FF2B5EF4-FFF2-40B4-BE49-F238E27FC236}">
              <a16:creationId xmlns:a16="http://schemas.microsoft.com/office/drawing/2014/main" id="{00000000-0008-0000-0000-00000101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58" name="PoljeZBesedilom 2">
          <a:extLst>
            <a:ext uri="{FF2B5EF4-FFF2-40B4-BE49-F238E27FC236}">
              <a16:creationId xmlns:a16="http://schemas.microsoft.com/office/drawing/2014/main" id="{00000000-0008-0000-0000-000002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59" name="PoljeZBesedilom 820">
          <a:extLst>
            <a:ext uri="{FF2B5EF4-FFF2-40B4-BE49-F238E27FC236}">
              <a16:creationId xmlns:a16="http://schemas.microsoft.com/office/drawing/2014/main" id="{00000000-0008-0000-0000-000003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0" name="PoljeZBesedilom 2">
          <a:extLst>
            <a:ext uri="{FF2B5EF4-FFF2-40B4-BE49-F238E27FC236}">
              <a16:creationId xmlns:a16="http://schemas.microsoft.com/office/drawing/2014/main" id="{00000000-0008-0000-0000-000004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1" name="PoljeZBesedilom 2">
          <a:extLst>
            <a:ext uri="{FF2B5EF4-FFF2-40B4-BE49-F238E27FC236}">
              <a16:creationId xmlns:a16="http://schemas.microsoft.com/office/drawing/2014/main" id="{00000000-0008-0000-0000-000005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2" name="PoljeZBesedilom 2">
          <a:extLst>
            <a:ext uri="{FF2B5EF4-FFF2-40B4-BE49-F238E27FC236}">
              <a16:creationId xmlns:a16="http://schemas.microsoft.com/office/drawing/2014/main" id="{00000000-0008-0000-0000-000006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3" name="PoljeZBesedilom 2">
          <a:extLst>
            <a:ext uri="{FF2B5EF4-FFF2-40B4-BE49-F238E27FC236}">
              <a16:creationId xmlns:a16="http://schemas.microsoft.com/office/drawing/2014/main" id="{00000000-0008-0000-0000-000007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4" name="PoljeZBesedilom 2">
          <a:extLst>
            <a:ext uri="{FF2B5EF4-FFF2-40B4-BE49-F238E27FC236}">
              <a16:creationId xmlns:a16="http://schemas.microsoft.com/office/drawing/2014/main" id="{00000000-0008-0000-0000-000008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5" name="PoljeZBesedilom 826">
          <a:extLst>
            <a:ext uri="{FF2B5EF4-FFF2-40B4-BE49-F238E27FC236}">
              <a16:creationId xmlns:a16="http://schemas.microsoft.com/office/drawing/2014/main" id="{00000000-0008-0000-0000-000009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6" name="PoljeZBesedilom 2">
          <a:extLst>
            <a:ext uri="{FF2B5EF4-FFF2-40B4-BE49-F238E27FC236}">
              <a16:creationId xmlns:a16="http://schemas.microsoft.com/office/drawing/2014/main" id="{00000000-0008-0000-0000-00000A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7" name="PoljeZBesedilom 2">
          <a:extLst>
            <a:ext uri="{FF2B5EF4-FFF2-40B4-BE49-F238E27FC236}">
              <a16:creationId xmlns:a16="http://schemas.microsoft.com/office/drawing/2014/main" id="{00000000-0008-0000-0000-00000B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8" name="PoljeZBesedilom 2">
          <a:extLst>
            <a:ext uri="{FF2B5EF4-FFF2-40B4-BE49-F238E27FC236}">
              <a16:creationId xmlns:a16="http://schemas.microsoft.com/office/drawing/2014/main" id="{00000000-0008-0000-0000-00000C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69" name="PoljeZBesedilom 2">
          <a:extLst>
            <a:ext uri="{FF2B5EF4-FFF2-40B4-BE49-F238E27FC236}">
              <a16:creationId xmlns:a16="http://schemas.microsoft.com/office/drawing/2014/main" id="{00000000-0008-0000-0000-00000D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0" name="PoljeZBesedilom 831">
          <a:extLst>
            <a:ext uri="{FF2B5EF4-FFF2-40B4-BE49-F238E27FC236}">
              <a16:creationId xmlns:a16="http://schemas.microsoft.com/office/drawing/2014/main" id="{00000000-0008-0000-0000-00000E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1" name="PoljeZBesedilom 2">
          <a:extLst>
            <a:ext uri="{FF2B5EF4-FFF2-40B4-BE49-F238E27FC236}">
              <a16:creationId xmlns:a16="http://schemas.microsoft.com/office/drawing/2014/main" id="{00000000-0008-0000-0000-00000F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2" name="PoljeZBesedilom 2">
          <a:extLst>
            <a:ext uri="{FF2B5EF4-FFF2-40B4-BE49-F238E27FC236}">
              <a16:creationId xmlns:a16="http://schemas.microsoft.com/office/drawing/2014/main" id="{00000000-0008-0000-0000-000010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3" name="PoljeZBesedilom 2">
          <a:extLst>
            <a:ext uri="{FF2B5EF4-FFF2-40B4-BE49-F238E27FC236}">
              <a16:creationId xmlns:a16="http://schemas.microsoft.com/office/drawing/2014/main" id="{00000000-0008-0000-0000-000011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4" name="PoljeZBesedilom 2">
          <a:extLst>
            <a:ext uri="{FF2B5EF4-FFF2-40B4-BE49-F238E27FC236}">
              <a16:creationId xmlns:a16="http://schemas.microsoft.com/office/drawing/2014/main" id="{00000000-0008-0000-0000-000012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5" name="PoljeZBesedilom 2">
          <a:extLst>
            <a:ext uri="{FF2B5EF4-FFF2-40B4-BE49-F238E27FC236}">
              <a16:creationId xmlns:a16="http://schemas.microsoft.com/office/drawing/2014/main" id="{00000000-0008-0000-0000-000013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6" name="PoljeZBesedilom 837">
          <a:extLst>
            <a:ext uri="{FF2B5EF4-FFF2-40B4-BE49-F238E27FC236}">
              <a16:creationId xmlns:a16="http://schemas.microsoft.com/office/drawing/2014/main" id="{00000000-0008-0000-0000-000014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7" name="PoljeZBesedilom 2">
          <a:extLst>
            <a:ext uri="{FF2B5EF4-FFF2-40B4-BE49-F238E27FC236}">
              <a16:creationId xmlns:a16="http://schemas.microsoft.com/office/drawing/2014/main" id="{00000000-0008-0000-0000-000015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8" name="PoljeZBesedilom 2">
          <a:extLst>
            <a:ext uri="{FF2B5EF4-FFF2-40B4-BE49-F238E27FC236}">
              <a16:creationId xmlns:a16="http://schemas.microsoft.com/office/drawing/2014/main" id="{00000000-0008-0000-0000-000016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79" name="PoljeZBesedilom 2">
          <a:extLst>
            <a:ext uri="{FF2B5EF4-FFF2-40B4-BE49-F238E27FC236}">
              <a16:creationId xmlns:a16="http://schemas.microsoft.com/office/drawing/2014/main" id="{00000000-0008-0000-0000-000017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80" name="PoljeZBesedilom 2">
          <a:extLst>
            <a:ext uri="{FF2B5EF4-FFF2-40B4-BE49-F238E27FC236}">
              <a16:creationId xmlns:a16="http://schemas.microsoft.com/office/drawing/2014/main" id="{00000000-0008-0000-0000-000018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81" name="PoljeZBesedilom 842">
          <a:extLst>
            <a:ext uri="{FF2B5EF4-FFF2-40B4-BE49-F238E27FC236}">
              <a16:creationId xmlns:a16="http://schemas.microsoft.com/office/drawing/2014/main" id="{00000000-0008-0000-0000-000019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82" name="PoljeZBesedilom 2">
          <a:extLst>
            <a:ext uri="{FF2B5EF4-FFF2-40B4-BE49-F238E27FC236}">
              <a16:creationId xmlns:a16="http://schemas.microsoft.com/office/drawing/2014/main" id="{00000000-0008-0000-0000-00001A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83" name="PoljeZBesedilom 2">
          <a:extLst>
            <a:ext uri="{FF2B5EF4-FFF2-40B4-BE49-F238E27FC236}">
              <a16:creationId xmlns:a16="http://schemas.microsoft.com/office/drawing/2014/main" id="{00000000-0008-0000-0000-00001B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84" name="PoljeZBesedilom 2">
          <a:extLst>
            <a:ext uri="{FF2B5EF4-FFF2-40B4-BE49-F238E27FC236}">
              <a16:creationId xmlns:a16="http://schemas.microsoft.com/office/drawing/2014/main" id="{00000000-0008-0000-0000-00001C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600</xdr:row>
      <xdr:rowOff>0</xdr:rowOff>
    </xdr:from>
    <xdr:to>
      <xdr:col>8</xdr:col>
      <xdr:colOff>762581</xdr:colOff>
      <xdr:row>600</xdr:row>
      <xdr:rowOff>264560</xdr:rowOff>
    </xdr:to>
    <xdr:sp macro="" textlink="">
      <xdr:nvSpPr>
        <xdr:cNvPr id="285" name="PoljeZBesedilom 2">
          <a:extLst>
            <a:ext uri="{FF2B5EF4-FFF2-40B4-BE49-F238E27FC236}">
              <a16:creationId xmlns:a16="http://schemas.microsoft.com/office/drawing/2014/main" id="{00000000-0008-0000-0000-00001D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oneCellAnchor>
    <xdr:from>
      <xdr:col>8</xdr:col>
      <xdr:colOff>554652</xdr:colOff>
      <xdr:row>602</xdr:row>
      <xdr:rowOff>0</xdr:rowOff>
    </xdr:from>
    <xdr:ext cx="184731" cy="264560"/>
    <xdr:sp macro="" textlink="">
      <xdr:nvSpPr>
        <xdr:cNvPr id="286" name="PoljeZBesedilom 2">
          <a:extLst>
            <a:ext uri="{FF2B5EF4-FFF2-40B4-BE49-F238E27FC236}">
              <a16:creationId xmlns:a16="http://schemas.microsoft.com/office/drawing/2014/main" id="{00000000-0008-0000-0000-00001E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87" name="PoljeZBesedilom 286">
          <a:extLst>
            <a:ext uri="{FF2B5EF4-FFF2-40B4-BE49-F238E27FC236}">
              <a16:creationId xmlns:a16="http://schemas.microsoft.com/office/drawing/2014/main" id="{00000000-0008-0000-0000-00001F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88" name="PoljeZBesedilom 2">
          <a:extLst>
            <a:ext uri="{FF2B5EF4-FFF2-40B4-BE49-F238E27FC236}">
              <a16:creationId xmlns:a16="http://schemas.microsoft.com/office/drawing/2014/main" id="{00000000-0008-0000-0000-000020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89" name="PoljeZBesedilom 2">
          <a:extLst>
            <a:ext uri="{FF2B5EF4-FFF2-40B4-BE49-F238E27FC236}">
              <a16:creationId xmlns:a16="http://schemas.microsoft.com/office/drawing/2014/main" id="{00000000-0008-0000-0000-000021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90" name="PoljeZBesedilom 2">
          <a:extLst>
            <a:ext uri="{FF2B5EF4-FFF2-40B4-BE49-F238E27FC236}">
              <a16:creationId xmlns:a16="http://schemas.microsoft.com/office/drawing/2014/main" id="{00000000-0008-0000-0000-000022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91" name="PoljeZBesedilom 2">
          <a:extLst>
            <a:ext uri="{FF2B5EF4-FFF2-40B4-BE49-F238E27FC236}">
              <a16:creationId xmlns:a16="http://schemas.microsoft.com/office/drawing/2014/main" id="{00000000-0008-0000-0000-000023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92" name="PoljeZBesedilom 2">
          <a:extLst>
            <a:ext uri="{FF2B5EF4-FFF2-40B4-BE49-F238E27FC236}">
              <a16:creationId xmlns:a16="http://schemas.microsoft.com/office/drawing/2014/main" id="{00000000-0008-0000-0000-000024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93" name="PoljeZBesedilom 292">
          <a:extLst>
            <a:ext uri="{FF2B5EF4-FFF2-40B4-BE49-F238E27FC236}">
              <a16:creationId xmlns:a16="http://schemas.microsoft.com/office/drawing/2014/main" id="{00000000-0008-0000-0000-000025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94" name="PoljeZBesedilom 2">
          <a:extLst>
            <a:ext uri="{FF2B5EF4-FFF2-40B4-BE49-F238E27FC236}">
              <a16:creationId xmlns:a16="http://schemas.microsoft.com/office/drawing/2014/main" id="{00000000-0008-0000-0000-000026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95" name="PoljeZBesedilom 2">
          <a:extLst>
            <a:ext uri="{FF2B5EF4-FFF2-40B4-BE49-F238E27FC236}">
              <a16:creationId xmlns:a16="http://schemas.microsoft.com/office/drawing/2014/main" id="{00000000-0008-0000-0000-000027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96" name="PoljeZBesedilom 2">
          <a:extLst>
            <a:ext uri="{FF2B5EF4-FFF2-40B4-BE49-F238E27FC236}">
              <a16:creationId xmlns:a16="http://schemas.microsoft.com/office/drawing/2014/main" id="{00000000-0008-0000-0000-000028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297" name="PoljeZBesedilom 2">
          <a:extLst>
            <a:ext uri="{FF2B5EF4-FFF2-40B4-BE49-F238E27FC236}">
              <a16:creationId xmlns:a16="http://schemas.microsoft.com/office/drawing/2014/main" id="{00000000-0008-0000-0000-000029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298" name="PoljeZBesedilom 2">
          <a:extLst>
            <a:ext uri="{FF2B5EF4-FFF2-40B4-BE49-F238E27FC236}">
              <a16:creationId xmlns:a16="http://schemas.microsoft.com/office/drawing/2014/main" id="{00000000-0008-0000-0000-00002A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299" name="PoljeZBesedilom 298">
          <a:extLst>
            <a:ext uri="{FF2B5EF4-FFF2-40B4-BE49-F238E27FC236}">
              <a16:creationId xmlns:a16="http://schemas.microsoft.com/office/drawing/2014/main" id="{00000000-0008-0000-0000-00002B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00" name="PoljeZBesedilom 2">
          <a:extLst>
            <a:ext uri="{FF2B5EF4-FFF2-40B4-BE49-F238E27FC236}">
              <a16:creationId xmlns:a16="http://schemas.microsoft.com/office/drawing/2014/main" id="{00000000-0008-0000-0000-00002C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01" name="PoljeZBesedilom 2">
          <a:extLst>
            <a:ext uri="{FF2B5EF4-FFF2-40B4-BE49-F238E27FC236}">
              <a16:creationId xmlns:a16="http://schemas.microsoft.com/office/drawing/2014/main" id="{00000000-0008-0000-0000-00002D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02" name="PoljeZBesedilom 2">
          <a:extLst>
            <a:ext uri="{FF2B5EF4-FFF2-40B4-BE49-F238E27FC236}">
              <a16:creationId xmlns:a16="http://schemas.microsoft.com/office/drawing/2014/main" id="{00000000-0008-0000-0000-00002E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03" name="PoljeZBesedilom 2">
          <a:extLst>
            <a:ext uri="{FF2B5EF4-FFF2-40B4-BE49-F238E27FC236}">
              <a16:creationId xmlns:a16="http://schemas.microsoft.com/office/drawing/2014/main" id="{00000000-0008-0000-0000-00002F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04" name="PoljeZBesedilom 2">
          <a:extLst>
            <a:ext uri="{FF2B5EF4-FFF2-40B4-BE49-F238E27FC236}">
              <a16:creationId xmlns:a16="http://schemas.microsoft.com/office/drawing/2014/main" id="{00000000-0008-0000-0000-000030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05" name="PoljeZBesedilom 304">
          <a:extLst>
            <a:ext uri="{FF2B5EF4-FFF2-40B4-BE49-F238E27FC236}">
              <a16:creationId xmlns:a16="http://schemas.microsoft.com/office/drawing/2014/main" id="{00000000-0008-0000-0000-000031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06" name="PoljeZBesedilom 2">
          <a:extLst>
            <a:ext uri="{FF2B5EF4-FFF2-40B4-BE49-F238E27FC236}">
              <a16:creationId xmlns:a16="http://schemas.microsoft.com/office/drawing/2014/main" id="{00000000-0008-0000-0000-000032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07" name="PoljeZBesedilom 2">
          <a:extLst>
            <a:ext uri="{FF2B5EF4-FFF2-40B4-BE49-F238E27FC236}">
              <a16:creationId xmlns:a16="http://schemas.microsoft.com/office/drawing/2014/main" id="{00000000-0008-0000-0000-000033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08" name="PoljeZBesedilom 2">
          <a:extLst>
            <a:ext uri="{FF2B5EF4-FFF2-40B4-BE49-F238E27FC236}">
              <a16:creationId xmlns:a16="http://schemas.microsoft.com/office/drawing/2014/main" id="{00000000-0008-0000-0000-000034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09" name="PoljeZBesedilom 2">
          <a:extLst>
            <a:ext uri="{FF2B5EF4-FFF2-40B4-BE49-F238E27FC236}">
              <a16:creationId xmlns:a16="http://schemas.microsoft.com/office/drawing/2014/main" id="{00000000-0008-0000-0000-000035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0" name="PoljeZBesedilom 2">
          <a:extLst>
            <a:ext uri="{FF2B5EF4-FFF2-40B4-BE49-F238E27FC236}">
              <a16:creationId xmlns:a16="http://schemas.microsoft.com/office/drawing/2014/main" id="{00000000-0008-0000-0000-000036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1" name="PoljeZBesedilom 310">
          <a:extLst>
            <a:ext uri="{FF2B5EF4-FFF2-40B4-BE49-F238E27FC236}">
              <a16:creationId xmlns:a16="http://schemas.microsoft.com/office/drawing/2014/main" id="{00000000-0008-0000-0000-000037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2" name="PoljeZBesedilom 2">
          <a:extLst>
            <a:ext uri="{FF2B5EF4-FFF2-40B4-BE49-F238E27FC236}">
              <a16:creationId xmlns:a16="http://schemas.microsoft.com/office/drawing/2014/main" id="{00000000-0008-0000-0000-000038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3" name="PoljeZBesedilom 2">
          <a:extLst>
            <a:ext uri="{FF2B5EF4-FFF2-40B4-BE49-F238E27FC236}">
              <a16:creationId xmlns:a16="http://schemas.microsoft.com/office/drawing/2014/main" id="{00000000-0008-0000-0000-000039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4" name="PoljeZBesedilom 2">
          <a:extLst>
            <a:ext uri="{FF2B5EF4-FFF2-40B4-BE49-F238E27FC236}">
              <a16:creationId xmlns:a16="http://schemas.microsoft.com/office/drawing/2014/main" id="{00000000-0008-0000-0000-00003A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5" name="PoljeZBesedilom 2">
          <a:extLst>
            <a:ext uri="{FF2B5EF4-FFF2-40B4-BE49-F238E27FC236}">
              <a16:creationId xmlns:a16="http://schemas.microsoft.com/office/drawing/2014/main" id="{00000000-0008-0000-0000-00003B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6" name="PoljeZBesedilom 2">
          <a:extLst>
            <a:ext uri="{FF2B5EF4-FFF2-40B4-BE49-F238E27FC236}">
              <a16:creationId xmlns:a16="http://schemas.microsoft.com/office/drawing/2014/main" id="{00000000-0008-0000-0000-00003C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7" name="PoljeZBesedilom 316">
          <a:extLst>
            <a:ext uri="{FF2B5EF4-FFF2-40B4-BE49-F238E27FC236}">
              <a16:creationId xmlns:a16="http://schemas.microsoft.com/office/drawing/2014/main" id="{00000000-0008-0000-0000-00003D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8" name="PoljeZBesedilom 2">
          <a:extLst>
            <a:ext uri="{FF2B5EF4-FFF2-40B4-BE49-F238E27FC236}">
              <a16:creationId xmlns:a16="http://schemas.microsoft.com/office/drawing/2014/main" id="{00000000-0008-0000-0000-00003E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19" name="PoljeZBesedilom 2">
          <a:extLst>
            <a:ext uri="{FF2B5EF4-FFF2-40B4-BE49-F238E27FC236}">
              <a16:creationId xmlns:a16="http://schemas.microsoft.com/office/drawing/2014/main" id="{00000000-0008-0000-0000-00003F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20" name="PoljeZBesedilom 2">
          <a:extLst>
            <a:ext uri="{FF2B5EF4-FFF2-40B4-BE49-F238E27FC236}">
              <a16:creationId xmlns:a16="http://schemas.microsoft.com/office/drawing/2014/main" id="{00000000-0008-0000-0000-000040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21" name="PoljeZBesedilom 2">
          <a:extLst>
            <a:ext uri="{FF2B5EF4-FFF2-40B4-BE49-F238E27FC236}">
              <a16:creationId xmlns:a16="http://schemas.microsoft.com/office/drawing/2014/main" id="{00000000-0008-0000-0000-000041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22" name="PoljeZBesedilom 2">
          <a:extLst>
            <a:ext uri="{FF2B5EF4-FFF2-40B4-BE49-F238E27FC236}">
              <a16:creationId xmlns:a16="http://schemas.microsoft.com/office/drawing/2014/main" id="{00000000-0008-0000-0000-000042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23" name="PoljeZBesedilom 322">
          <a:extLst>
            <a:ext uri="{FF2B5EF4-FFF2-40B4-BE49-F238E27FC236}">
              <a16:creationId xmlns:a16="http://schemas.microsoft.com/office/drawing/2014/main" id="{00000000-0008-0000-0000-000043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24" name="PoljeZBesedilom 2">
          <a:extLst>
            <a:ext uri="{FF2B5EF4-FFF2-40B4-BE49-F238E27FC236}">
              <a16:creationId xmlns:a16="http://schemas.microsoft.com/office/drawing/2014/main" id="{00000000-0008-0000-0000-000044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25" name="PoljeZBesedilom 2">
          <a:extLst>
            <a:ext uri="{FF2B5EF4-FFF2-40B4-BE49-F238E27FC236}">
              <a16:creationId xmlns:a16="http://schemas.microsoft.com/office/drawing/2014/main" id="{00000000-0008-0000-0000-000045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26" name="PoljeZBesedilom 2">
          <a:extLst>
            <a:ext uri="{FF2B5EF4-FFF2-40B4-BE49-F238E27FC236}">
              <a16:creationId xmlns:a16="http://schemas.microsoft.com/office/drawing/2014/main" id="{00000000-0008-0000-0000-000046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27" name="PoljeZBesedilom 2">
          <a:extLst>
            <a:ext uri="{FF2B5EF4-FFF2-40B4-BE49-F238E27FC236}">
              <a16:creationId xmlns:a16="http://schemas.microsoft.com/office/drawing/2014/main" id="{00000000-0008-0000-0000-000047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28" name="PoljeZBesedilom 2">
          <a:extLst>
            <a:ext uri="{FF2B5EF4-FFF2-40B4-BE49-F238E27FC236}">
              <a16:creationId xmlns:a16="http://schemas.microsoft.com/office/drawing/2014/main" id="{00000000-0008-0000-0000-000048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29" name="PoljeZBesedilom 328">
          <a:extLst>
            <a:ext uri="{FF2B5EF4-FFF2-40B4-BE49-F238E27FC236}">
              <a16:creationId xmlns:a16="http://schemas.microsoft.com/office/drawing/2014/main" id="{00000000-0008-0000-0000-000049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30" name="PoljeZBesedilom 2">
          <a:extLst>
            <a:ext uri="{FF2B5EF4-FFF2-40B4-BE49-F238E27FC236}">
              <a16:creationId xmlns:a16="http://schemas.microsoft.com/office/drawing/2014/main" id="{00000000-0008-0000-0000-00004A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31" name="PoljeZBesedilom 2">
          <a:extLst>
            <a:ext uri="{FF2B5EF4-FFF2-40B4-BE49-F238E27FC236}">
              <a16:creationId xmlns:a16="http://schemas.microsoft.com/office/drawing/2014/main" id="{00000000-0008-0000-0000-00004B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32" name="PoljeZBesedilom 2">
          <a:extLst>
            <a:ext uri="{FF2B5EF4-FFF2-40B4-BE49-F238E27FC236}">
              <a16:creationId xmlns:a16="http://schemas.microsoft.com/office/drawing/2014/main" id="{00000000-0008-0000-0000-00004C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33" name="PoljeZBesedilom 2">
          <a:extLst>
            <a:ext uri="{FF2B5EF4-FFF2-40B4-BE49-F238E27FC236}">
              <a16:creationId xmlns:a16="http://schemas.microsoft.com/office/drawing/2014/main" id="{00000000-0008-0000-0000-00004D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34" name="PoljeZBesedilom 333">
          <a:extLst>
            <a:ext uri="{FF2B5EF4-FFF2-40B4-BE49-F238E27FC236}">
              <a16:creationId xmlns:a16="http://schemas.microsoft.com/office/drawing/2014/main" id="{00000000-0008-0000-0000-00004E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35" name="PoljeZBesedilom 2">
          <a:extLst>
            <a:ext uri="{FF2B5EF4-FFF2-40B4-BE49-F238E27FC236}">
              <a16:creationId xmlns:a16="http://schemas.microsoft.com/office/drawing/2014/main" id="{00000000-0008-0000-0000-00004F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36" name="PoljeZBesedilom 2">
          <a:extLst>
            <a:ext uri="{FF2B5EF4-FFF2-40B4-BE49-F238E27FC236}">
              <a16:creationId xmlns:a16="http://schemas.microsoft.com/office/drawing/2014/main" id="{00000000-0008-0000-0000-000050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37" name="PoljeZBesedilom 2">
          <a:extLst>
            <a:ext uri="{FF2B5EF4-FFF2-40B4-BE49-F238E27FC236}">
              <a16:creationId xmlns:a16="http://schemas.microsoft.com/office/drawing/2014/main" id="{00000000-0008-0000-0000-000051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38" name="PoljeZBesedilom 2">
          <a:extLst>
            <a:ext uri="{FF2B5EF4-FFF2-40B4-BE49-F238E27FC236}">
              <a16:creationId xmlns:a16="http://schemas.microsoft.com/office/drawing/2014/main" id="{00000000-0008-0000-0000-000052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39" name="PoljeZBesedilom 2">
          <a:extLst>
            <a:ext uri="{FF2B5EF4-FFF2-40B4-BE49-F238E27FC236}">
              <a16:creationId xmlns:a16="http://schemas.microsoft.com/office/drawing/2014/main" id="{00000000-0008-0000-0000-000053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0" name="PoljeZBesedilom 339">
          <a:extLst>
            <a:ext uri="{FF2B5EF4-FFF2-40B4-BE49-F238E27FC236}">
              <a16:creationId xmlns:a16="http://schemas.microsoft.com/office/drawing/2014/main" id="{00000000-0008-0000-0000-000054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1" name="PoljeZBesedilom 2">
          <a:extLst>
            <a:ext uri="{FF2B5EF4-FFF2-40B4-BE49-F238E27FC236}">
              <a16:creationId xmlns:a16="http://schemas.microsoft.com/office/drawing/2014/main" id="{00000000-0008-0000-0000-000055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2" name="PoljeZBesedilom 2">
          <a:extLst>
            <a:ext uri="{FF2B5EF4-FFF2-40B4-BE49-F238E27FC236}">
              <a16:creationId xmlns:a16="http://schemas.microsoft.com/office/drawing/2014/main" id="{00000000-0008-0000-0000-000056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3" name="PoljeZBesedilom 2">
          <a:extLst>
            <a:ext uri="{FF2B5EF4-FFF2-40B4-BE49-F238E27FC236}">
              <a16:creationId xmlns:a16="http://schemas.microsoft.com/office/drawing/2014/main" id="{00000000-0008-0000-0000-000057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4" name="PoljeZBesedilom 2">
          <a:extLst>
            <a:ext uri="{FF2B5EF4-FFF2-40B4-BE49-F238E27FC236}">
              <a16:creationId xmlns:a16="http://schemas.microsoft.com/office/drawing/2014/main" id="{00000000-0008-0000-0000-000058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5" name="PoljeZBesedilom 2">
          <a:extLst>
            <a:ext uri="{FF2B5EF4-FFF2-40B4-BE49-F238E27FC236}">
              <a16:creationId xmlns:a16="http://schemas.microsoft.com/office/drawing/2014/main" id="{00000000-0008-0000-0000-000059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6" name="PoljeZBesedilom 345">
          <a:extLst>
            <a:ext uri="{FF2B5EF4-FFF2-40B4-BE49-F238E27FC236}">
              <a16:creationId xmlns:a16="http://schemas.microsoft.com/office/drawing/2014/main" id="{00000000-0008-0000-0000-00005A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7" name="PoljeZBesedilom 2">
          <a:extLst>
            <a:ext uri="{FF2B5EF4-FFF2-40B4-BE49-F238E27FC236}">
              <a16:creationId xmlns:a16="http://schemas.microsoft.com/office/drawing/2014/main" id="{00000000-0008-0000-0000-00005B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8" name="PoljeZBesedilom 2">
          <a:extLst>
            <a:ext uri="{FF2B5EF4-FFF2-40B4-BE49-F238E27FC236}">
              <a16:creationId xmlns:a16="http://schemas.microsoft.com/office/drawing/2014/main" id="{00000000-0008-0000-0000-00005C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49" name="PoljeZBesedilom 2">
          <a:extLst>
            <a:ext uri="{FF2B5EF4-FFF2-40B4-BE49-F238E27FC236}">
              <a16:creationId xmlns:a16="http://schemas.microsoft.com/office/drawing/2014/main" id="{00000000-0008-0000-0000-00005D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602</xdr:row>
      <xdr:rowOff>0</xdr:rowOff>
    </xdr:from>
    <xdr:ext cx="184731" cy="264560"/>
    <xdr:sp macro="" textlink="">
      <xdr:nvSpPr>
        <xdr:cNvPr id="350" name="PoljeZBesedilom 2">
          <a:extLst>
            <a:ext uri="{FF2B5EF4-FFF2-40B4-BE49-F238E27FC236}">
              <a16:creationId xmlns:a16="http://schemas.microsoft.com/office/drawing/2014/main" id="{00000000-0008-0000-0000-00005E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51" name="PoljeZBesedilom 2">
          <a:extLst>
            <a:ext uri="{FF2B5EF4-FFF2-40B4-BE49-F238E27FC236}">
              <a16:creationId xmlns:a16="http://schemas.microsoft.com/office/drawing/2014/main" id="{00000000-0008-0000-0000-00005F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52" name="PoljeZBesedilom 351">
          <a:extLst>
            <a:ext uri="{FF2B5EF4-FFF2-40B4-BE49-F238E27FC236}">
              <a16:creationId xmlns:a16="http://schemas.microsoft.com/office/drawing/2014/main" id="{00000000-0008-0000-0000-000060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53" name="PoljeZBesedilom 2">
          <a:extLst>
            <a:ext uri="{FF2B5EF4-FFF2-40B4-BE49-F238E27FC236}">
              <a16:creationId xmlns:a16="http://schemas.microsoft.com/office/drawing/2014/main" id="{00000000-0008-0000-0000-000061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54" name="PoljeZBesedilom 2">
          <a:extLst>
            <a:ext uri="{FF2B5EF4-FFF2-40B4-BE49-F238E27FC236}">
              <a16:creationId xmlns:a16="http://schemas.microsoft.com/office/drawing/2014/main" id="{00000000-0008-0000-0000-000062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55" name="PoljeZBesedilom 2">
          <a:extLst>
            <a:ext uri="{FF2B5EF4-FFF2-40B4-BE49-F238E27FC236}">
              <a16:creationId xmlns:a16="http://schemas.microsoft.com/office/drawing/2014/main" id="{00000000-0008-0000-0000-000063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356" name="PoljeZBesedilom 2">
          <a:extLst>
            <a:ext uri="{FF2B5EF4-FFF2-40B4-BE49-F238E27FC236}">
              <a16:creationId xmlns:a16="http://schemas.microsoft.com/office/drawing/2014/main" id="{00000000-0008-0000-0000-000064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57" name="PoljeZBesedilom 2">
          <a:extLst>
            <a:ext uri="{FF2B5EF4-FFF2-40B4-BE49-F238E27FC236}">
              <a16:creationId xmlns:a16="http://schemas.microsoft.com/office/drawing/2014/main" id="{00000000-0008-0000-0000-000065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58" name="PoljeZBesedilom 357">
          <a:extLst>
            <a:ext uri="{FF2B5EF4-FFF2-40B4-BE49-F238E27FC236}">
              <a16:creationId xmlns:a16="http://schemas.microsoft.com/office/drawing/2014/main" id="{00000000-0008-0000-0000-000066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59" name="PoljeZBesedilom 2">
          <a:extLst>
            <a:ext uri="{FF2B5EF4-FFF2-40B4-BE49-F238E27FC236}">
              <a16:creationId xmlns:a16="http://schemas.microsoft.com/office/drawing/2014/main" id="{00000000-0008-0000-0000-000067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60" name="PoljeZBesedilom 2">
          <a:extLst>
            <a:ext uri="{FF2B5EF4-FFF2-40B4-BE49-F238E27FC236}">
              <a16:creationId xmlns:a16="http://schemas.microsoft.com/office/drawing/2014/main" id="{00000000-0008-0000-0000-000068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61" name="PoljeZBesedilom 2">
          <a:extLst>
            <a:ext uri="{FF2B5EF4-FFF2-40B4-BE49-F238E27FC236}">
              <a16:creationId xmlns:a16="http://schemas.microsoft.com/office/drawing/2014/main" id="{00000000-0008-0000-0000-000069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62" name="PoljeZBesedilom 2">
          <a:extLst>
            <a:ext uri="{FF2B5EF4-FFF2-40B4-BE49-F238E27FC236}">
              <a16:creationId xmlns:a16="http://schemas.microsoft.com/office/drawing/2014/main" id="{00000000-0008-0000-0000-00006A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63" name="PoljeZBesedilom 2">
          <a:extLst>
            <a:ext uri="{FF2B5EF4-FFF2-40B4-BE49-F238E27FC236}">
              <a16:creationId xmlns:a16="http://schemas.microsoft.com/office/drawing/2014/main" id="{00000000-0008-0000-0000-00006B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64" name="PoljeZBesedilom 363">
          <a:extLst>
            <a:ext uri="{FF2B5EF4-FFF2-40B4-BE49-F238E27FC236}">
              <a16:creationId xmlns:a16="http://schemas.microsoft.com/office/drawing/2014/main" id="{00000000-0008-0000-0000-00006C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65" name="PoljeZBesedilom 2">
          <a:extLst>
            <a:ext uri="{FF2B5EF4-FFF2-40B4-BE49-F238E27FC236}">
              <a16:creationId xmlns:a16="http://schemas.microsoft.com/office/drawing/2014/main" id="{00000000-0008-0000-0000-00006D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66" name="PoljeZBesedilom 2">
          <a:extLst>
            <a:ext uri="{FF2B5EF4-FFF2-40B4-BE49-F238E27FC236}">
              <a16:creationId xmlns:a16="http://schemas.microsoft.com/office/drawing/2014/main" id="{00000000-0008-0000-0000-00006E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67" name="PoljeZBesedilom 2">
          <a:extLst>
            <a:ext uri="{FF2B5EF4-FFF2-40B4-BE49-F238E27FC236}">
              <a16:creationId xmlns:a16="http://schemas.microsoft.com/office/drawing/2014/main" id="{00000000-0008-0000-0000-00006F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68" name="PoljeZBesedilom 2">
          <a:extLst>
            <a:ext uri="{FF2B5EF4-FFF2-40B4-BE49-F238E27FC236}">
              <a16:creationId xmlns:a16="http://schemas.microsoft.com/office/drawing/2014/main" id="{00000000-0008-0000-0000-000070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69" name="PoljeZBesedilom 2">
          <a:extLst>
            <a:ext uri="{FF2B5EF4-FFF2-40B4-BE49-F238E27FC236}">
              <a16:creationId xmlns:a16="http://schemas.microsoft.com/office/drawing/2014/main" id="{00000000-0008-0000-0000-000071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70" name="PoljeZBesedilom 369">
          <a:extLst>
            <a:ext uri="{FF2B5EF4-FFF2-40B4-BE49-F238E27FC236}">
              <a16:creationId xmlns:a16="http://schemas.microsoft.com/office/drawing/2014/main" id="{00000000-0008-0000-0000-000072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71" name="PoljeZBesedilom 2">
          <a:extLst>
            <a:ext uri="{FF2B5EF4-FFF2-40B4-BE49-F238E27FC236}">
              <a16:creationId xmlns:a16="http://schemas.microsoft.com/office/drawing/2014/main" id="{00000000-0008-0000-0000-000073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72" name="PoljeZBesedilom 2">
          <a:extLst>
            <a:ext uri="{FF2B5EF4-FFF2-40B4-BE49-F238E27FC236}">
              <a16:creationId xmlns:a16="http://schemas.microsoft.com/office/drawing/2014/main" id="{00000000-0008-0000-0000-000074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73" name="PoljeZBesedilom 2">
          <a:extLst>
            <a:ext uri="{FF2B5EF4-FFF2-40B4-BE49-F238E27FC236}">
              <a16:creationId xmlns:a16="http://schemas.microsoft.com/office/drawing/2014/main" id="{00000000-0008-0000-0000-000075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626</xdr:row>
      <xdr:rowOff>0</xdr:rowOff>
    </xdr:from>
    <xdr:ext cx="184731" cy="264560"/>
    <xdr:sp macro="" textlink="">
      <xdr:nvSpPr>
        <xdr:cNvPr id="374" name="PoljeZBesedilom 2">
          <a:extLst>
            <a:ext uri="{FF2B5EF4-FFF2-40B4-BE49-F238E27FC236}">
              <a16:creationId xmlns:a16="http://schemas.microsoft.com/office/drawing/2014/main" id="{00000000-0008-0000-0000-000076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75" name="PoljeZBesedilom 2">
          <a:extLst>
            <a:ext uri="{FF2B5EF4-FFF2-40B4-BE49-F238E27FC236}">
              <a16:creationId xmlns:a16="http://schemas.microsoft.com/office/drawing/2014/main" id="{00000000-0008-0000-0000-000077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76" name="PoljeZBesedilom 375">
          <a:extLst>
            <a:ext uri="{FF2B5EF4-FFF2-40B4-BE49-F238E27FC236}">
              <a16:creationId xmlns:a16="http://schemas.microsoft.com/office/drawing/2014/main" id="{00000000-0008-0000-0000-000078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77" name="PoljeZBesedilom 2">
          <a:extLst>
            <a:ext uri="{FF2B5EF4-FFF2-40B4-BE49-F238E27FC236}">
              <a16:creationId xmlns:a16="http://schemas.microsoft.com/office/drawing/2014/main" id="{00000000-0008-0000-0000-000079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78" name="PoljeZBesedilom 2">
          <a:extLst>
            <a:ext uri="{FF2B5EF4-FFF2-40B4-BE49-F238E27FC236}">
              <a16:creationId xmlns:a16="http://schemas.microsoft.com/office/drawing/2014/main" id="{00000000-0008-0000-0000-00007A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79" name="PoljeZBesedilom 2">
          <a:extLst>
            <a:ext uri="{FF2B5EF4-FFF2-40B4-BE49-F238E27FC236}">
              <a16:creationId xmlns:a16="http://schemas.microsoft.com/office/drawing/2014/main" id="{00000000-0008-0000-0000-00007B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4560"/>
    <xdr:sp macro="" textlink="">
      <xdr:nvSpPr>
        <xdr:cNvPr id="380" name="PoljeZBesedilom 2">
          <a:extLst>
            <a:ext uri="{FF2B5EF4-FFF2-40B4-BE49-F238E27FC236}">
              <a16:creationId xmlns:a16="http://schemas.microsoft.com/office/drawing/2014/main" id="{00000000-0008-0000-0000-00007C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81" name="PoljeZBesedilom 2">
          <a:extLst>
            <a:ext uri="{FF2B5EF4-FFF2-40B4-BE49-F238E27FC236}">
              <a16:creationId xmlns:a16="http://schemas.microsoft.com/office/drawing/2014/main" id="{00000000-0008-0000-0000-00007D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82" name="PoljeZBesedilom 381">
          <a:extLst>
            <a:ext uri="{FF2B5EF4-FFF2-40B4-BE49-F238E27FC236}">
              <a16:creationId xmlns:a16="http://schemas.microsoft.com/office/drawing/2014/main" id="{00000000-0008-0000-0000-00007E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83" name="PoljeZBesedilom 2">
          <a:extLst>
            <a:ext uri="{FF2B5EF4-FFF2-40B4-BE49-F238E27FC236}">
              <a16:creationId xmlns:a16="http://schemas.microsoft.com/office/drawing/2014/main" id="{00000000-0008-0000-0000-00007F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84" name="PoljeZBesedilom 2">
          <a:extLst>
            <a:ext uri="{FF2B5EF4-FFF2-40B4-BE49-F238E27FC236}">
              <a16:creationId xmlns:a16="http://schemas.microsoft.com/office/drawing/2014/main" id="{00000000-0008-0000-0000-000080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85" name="PoljeZBesedilom 2">
          <a:extLst>
            <a:ext uri="{FF2B5EF4-FFF2-40B4-BE49-F238E27FC236}">
              <a16:creationId xmlns:a16="http://schemas.microsoft.com/office/drawing/2014/main" id="{00000000-0008-0000-0000-000081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627</xdr:row>
      <xdr:rowOff>0</xdr:rowOff>
    </xdr:from>
    <xdr:ext cx="184731" cy="262950"/>
    <xdr:sp macro="" textlink="">
      <xdr:nvSpPr>
        <xdr:cNvPr id="386" name="PoljeZBesedilom 2">
          <a:extLst>
            <a:ext uri="{FF2B5EF4-FFF2-40B4-BE49-F238E27FC236}">
              <a16:creationId xmlns:a16="http://schemas.microsoft.com/office/drawing/2014/main" id="{00000000-0008-0000-0000-000082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87" name="PoljeZBesedilom 386">
          <a:extLst>
            <a:ext uri="{FF2B5EF4-FFF2-40B4-BE49-F238E27FC236}">
              <a16:creationId xmlns:a16="http://schemas.microsoft.com/office/drawing/2014/main" id="{00000000-0008-0000-0000-000083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88" name="PoljeZBesedilom 2">
          <a:extLst>
            <a:ext uri="{FF2B5EF4-FFF2-40B4-BE49-F238E27FC236}">
              <a16:creationId xmlns:a16="http://schemas.microsoft.com/office/drawing/2014/main" id="{00000000-0008-0000-0000-000084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89" name="PoljeZBesedilom 2">
          <a:extLst>
            <a:ext uri="{FF2B5EF4-FFF2-40B4-BE49-F238E27FC236}">
              <a16:creationId xmlns:a16="http://schemas.microsoft.com/office/drawing/2014/main" id="{00000000-0008-0000-0000-000085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90" name="PoljeZBesedilom 2">
          <a:extLst>
            <a:ext uri="{FF2B5EF4-FFF2-40B4-BE49-F238E27FC236}">
              <a16:creationId xmlns:a16="http://schemas.microsoft.com/office/drawing/2014/main" id="{00000000-0008-0000-0000-000086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628</xdr:row>
      <xdr:rowOff>0</xdr:rowOff>
    </xdr:from>
    <xdr:ext cx="184731" cy="274009"/>
    <xdr:sp macro="" textlink="">
      <xdr:nvSpPr>
        <xdr:cNvPr id="391" name="PoljeZBesedilom 2">
          <a:extLst>
            <a:ext uri="{FF2B5EF4-FFF2-40B4-BE49-F238E27FC236}">
              <a16:creationId xmlns:a16="http://schemas.microsoft.com/office/drawing/2014/main" id="{00000000-0008-0000-0000-000087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392" name="PoljeZBesedilom 2">
          <a:extLst>
            <a:ext uri="{FF2B5EF4-FFF2-40B4-BE49-F238E27FC236}">
              <a16:creationId xmlns:a16="http://schemas.microsoft.com/office/drawing/2014/main" id="{00000000-0008-0000-0000-00008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393" name="PoljeZBesedilom 392">
          <a:extLst>
            <a:ext uri="{FF2B5EF4-FFF2-40B4-BE49-F238E27FC236}">
              <a16:creationId xmlns:a16="http://schemas.microsoft.com/office/drawing/2014/main" id="{00000000-0008-0000-0000-000089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394" name="PoljeZBesedilom 2">
          <a:extLst>
            <a:ext uri="{FF2B5EF4-FFF2-40B4-BE49-F238E27FC236}">
              <a16:creationId xmlns:a16="http://schemas.microsoft.com/office/drawing/2014/main" id="{00000000-0008-0000-0000-00008A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395" name="PoljeZBesedilom 2">
          <a:extLst>
            <a:ext uri="{FF2B5EF4-FFF2-40B4-BE49-F238E27FC236}">
              <a16:creationId xmlns:a16="http://schemas.microsoft.com/office/drawing/2014/main" id="{00000000-0008-0000-0000-00008B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396" name="PoljeZBesedilom 2">
          <a:extLst>
            <a:ext uri="{FF2B5EF4-FFF2-40B4-BE49-F238E27FC236}">
              <a16:creationId xmlns:a16="http://schemas.microsoft.com/office/drawing/2014/main" id="{00000000-0008-0000-0000-00008C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397" name="PoljeZBesedilom 2">
          <a:extLst>
            <a:ext uri="{FF2B5EF4-FFF2-40B4-BE49-F238E27FC236}">
              <a16:creationId xmlns:a16="http://schemas.microsoft.com/office/drawing/2014/main" id="{00000000-0008-0000-0000-00008D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398" name="PoljeZBesedilom 2">
          <a:extLst>
            <a:ext uri="{FF2B5EF4-FFF2-40B4-BE49-F238E27FC236}">
              <a16:creationId xmlns:a16="http://schemas.microsoft.com/office/drawing/2014/main" id="{00000000-0008-0000-0000-00008E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399" name="PoljeZBesedilom 398">
          <a:extLst>
            <a:ext uri="{FF2B5EF4-FFF2-40B4-BE49-F238E27FC236}">
              <a16:creationId xmlns:a16="http://schemas.microsoft.com/office/drawing/2014/main" id="{00000000-0008-0000-0000-00008F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00" name="PoljeZBesedilom 2">
          <a:extLst>
            <a:ext uri="{FF2B5EF4-FFF2-40B4-BE49-F238E27FC236}">
              <a16:creationId xmlns:a16="http://schemas.microsoft.com/office/drawing/2014/main" id="{00000000-0008-0000-0000-000090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01" name="PoljeZBesedilom 2">
          <a:extLst>
            <a:ext uri="{FF2B5EF4-FFF2-40B4-BE49-F238E27FC236}">
              <a16:creationId xmlns:a16="http://schemas.microsoft.com/office/drawing/2014/main" id="{00000000-0008-0000-0000-000091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02" name="PoljeZBesedilom 2">
          <a:extLst>
            <a:ext uri="{FF2B5EF4-FFF2-40B4-BE49-F238E27FC236}">
              <a16:creationId xmlns:a16="http://schemas.microsoft.com/office/drawing/2014/main" id="{00000000-0008-0000-0000-000092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03" name="PoljeZBesedilom 2">
          <a:extLst>
            <a:ext uri="{FF2B5EF4-FFF2-40B4-BE49-F238E27FC236}">
              <a16:creationId xmlns:a16="http://schemas.microsoft.com/office/drawing/2014/main" id="{00000000-0008-0000-0000-000093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04" name="PoljeZBesedilom 2">
          <a:extLst>
            <a:ext uri="{FF2B5EF4-FFF2-40B4-BE49-F238E27FC236}">
              <a16:creationId xmlns:a16="http://schemas.microsoft.com/office/drawing/2014/main" id="{00000000-0008-0000-0000-00009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05" name="PoljeZBesedilom 404">
          <a:extLst>
            <a:ext uri="{FF2B5EF4-FFF2-40B4-BE49-F238E27FC236}">
              <a16:creationId xmlns:a16="http://schemas.microsoft.com/office/drawing/2014/main" id="{00000000-0008-0000-0000-00009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06" name="PoljeZBesedilom 2">
          <a:extLst>
            <a:ext uri="{FF2B5EF4-FFF2-40B4-BE49-F238E27FC236}">
              <a16:creationId xmlns:a16="http://schemas.microsoft.com/office/drawing/2014/main" id="{00000000-0008-0000-0000-000096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07" name="PoljeZBesedilom 2">
          <a:extLst>
            <a:ext uri="{FF2B5EF4-FFF2-40B4-BE49-F238E27FC236}">
              <a16:creationId xmlns:a16="http://schemas.microsoft.com/office/drawing/2014/main" id="{00000000-0008-0000-0000-000097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08" name="PoljeZBesedilom 2">
          <a:extLst>
            <a:ext uri="{FF2B5EF4-FFF2-40B4-BE49-F238E27FC236}">
              <a16:creationId xmlns:a16="http://schemas.microsoft.com/office/drawing/2014/main" id="{00000000-0008-0000-0000-00009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09" name="PoljeZBesedilom 2">
          <a:extLst>
            <a:ext uri="{FF2B5EF4-FFF2-40B4-BE49-F238E27FC236}">
              <a16:creationId xmlns:a16="http://schemas.microsoft.com/office/drawing/2014/main" id="{00000000-0008-0000-0000-000099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10" name="PoljeZBesedilom 2">
          <a:extLst>
            <a:ext uri="{FF2B5EF4-FFF2-40B4-BE49-F238E27FC236}">
              <a16:creationId xmlns:a16="http://schemas.microsoft.com/office/drawing/2014/main" id="{00000000-0008-0000-0000-00009A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11" name="PoljeZBesedilom 410">
          <a:extLst>
            <a:ext uri="{FF2B5EF4-FFF2-40B4-BE49-F238E27FC236}">
              <a16:creationId xmlns:a16="http://schemas.microsoft.com/office/drawing/2014/main" id="{00000000-0008-0000-0000-00009B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12" name="PoljeZBesedilom 2">
          <a:extLst>
            <a:ext uri="{FF2B5EF4-FFF2-40B4-BE49-F238E27FC236}">
              <a16:creationId xmlns:a16="http://schemas.microsoft.com/office/drawing/2014/main" id="{00000000-0008-0000-0000-00009C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13" name="PoljeZBesedilom 2">
          <a:extLst>
            <a:ext uri="{FF2B5EF4-FFF2-40B4-BE49-F238E27FC236}">
              <a16:creationId xmlns:a16="http://schemas.microsoft.com/office/drawing/2014/main" id="{00000000-0008-0000-0000-00009D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14" name="PoljeZBesedilom 2">
          <a:extLst>
            <a:ext uri="{FF2B5EF4-FFF2-40B4-BE49-F238E27FC236}">
              <a16:creationId xmlns:a16="http://schemas.microsoft.com/office/drawing/2014/main" id="{00000000-0008-0000-0000-00009E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624</xdr:row>
      <xdr:rowOff>0</xdr:rowOff>
    </xdr:from>
    <xdr:ext cx="184731" cy="264560"/>
    <xdr:sp macro="" textlink="">
      <xdr:nvSpPr>
        <xdr:cNvPr id="415" name="PoljeZBesedilom 2">
          <a:extLst>
            <a:ext uri="{FF2B5EF4-FFF2-40B4-BE49-F238E27FC236}">
              <a16:creationId xmlns:a16="http://schemas.microsoft.com/office/drawing/2014/main" id="{00000000-0008-0000-0000-00009F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16" name="PoljeZBesedilom 2">
          <a:extLst>
            <a:ext uri="{FF2B5EF4-FFF2-40B4-BE49-F238E27FC236}">
              <a16:creationId xmlns:a16="http://schemas.microsoft.com/office/drawing/2014/main" id="{00000000-0008-0000-0000-0000A0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17" name="PoljeZBesedilom 416">
          <a:extLst>
            <a:ext uri="{FF2B5EF4-FFF2-40B4-BE49-F238E27FC236}">
              <a16:creationId xmlns:a16="http://schemas.microsoft.com/office/drawing/2014/main" id="{00000000-0008-0000-0000-0000A1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18" name="PoljeZBesedilom 2">
          <a:extLst>
            <a:ext uri="{FF2B5EF4-FFF2-40B4-BE49-F238E27FC236}">
              <a16:creationId xmlns:a16="http://schemas.microsoft.com/office/drawing/2014/main" id="{00000000-0008-0000-0000-0000A2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19" name="PoljeZBesedilom 2">
          <a:extLst>
            <a:ext uri="{FF2B5EF4-FFF2-40B4-BE49-F238E27FC236}">
              <a16:creationId xmlns:a16="http://schemas.microsoft.com/office/drawing/2014/main" id="{00000000-0008-0000-0000-0000A3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20" name="PoljeZBesedilom 2">
          <a:extLst>
            <a:ext uri="{FF2B5EF4-FFF2-40B4-BE49-F238E27FC236}">
              <a16:creationId xmlns:a16="http://schemas.microsoft.com/office/drawing/2014/main" id="{00000000-0008-0000-0000-0000A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21" name="PoljeZBesedilom 2">
          <a:extLst>
            <a:ext uri="{FF2B5EF4-FFF2-40B4-BE49-F238E27FC236}">
              <a16:creationId xmlns:a16="http://schemas.microsoft.com/office/drawing/2014/main" id="{00000000-0008-0000-0000-0000A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22" name="PoljeZBesedilom 2">
          <a:extLst>
            <a:ext uri="{FF2B5EF4-FFF2-40B4-BE49-F238E27FC236}">
              <a16:creationId xmlns:a16="http://schemas.microsoft.com/office/drawing/2014/main" id="{00000000-0008-0000-0000-0000A6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23" name="PoljeZBesedilom 422">
          <a:extLst>
            <a:ext uri="{FF2B5EF4-FFF2-40B4-BE49-F238E27FC236}">
              <a16:creationId xmlns:a16="http://schemas.microsoft.com/office/drawing/2014/main" id="{00000000-0008-0000-0000-0000A7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24" name="PoljeZBesedilom 2">
          <a:extLst>
            <a:ext uri="{FF2B5EF4-FFF2-40B4-BE49-F238E27FC236}">
              <a16:creationId xmlns:a16="http://schemas.microsoft.com/office/drawing/2014/main" id="{00000000-0008-0000-0000-0000A8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25" name="PoljeZBesedilom 2">
          <a:extLst>
            <a:ext uri="{FF2B5EF4-FFF2-40B4-BE49-F238E27FC236}">
              <a16:creationId xmlns:a16="http://schemas.microsoft.com/office/drawing/2014/main" id="{00000000-0008-0000-0000-0000A9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26" name="PoljeZBesedilom 2">
          <a:extLst>
            <a:ext uri="{FF2B5EF4-FFF2-40B4-BE49-F238E27FC236}">
              <a16:creationId xmlns:a16="http://schemas.microsoft.com/office/drawing/2014/main" id="{00000000-0008-0000-0000-0000AA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27" name="PoljeZBesedilom 2">
          <a:extLst>
            <a:ext uri="{FF2B5EF4-FFF2-40B4-BE49-F238E27FC236}">
              <a16:creationId xmlns:a16="http://schemas.microsoft.com/office/drawing/2014/main" id="{00000000-0008-0000-0000-0000AB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28" name="PoljeZBesedilom 2">
          <a:extLst>
            <a:ext uri="{FF2B5EF4-FFF2-40B4-BE49-F238E27FC236}">
              <a16:creationId xmlns:a16="http://schemas.microsoft.com/office/drawing/2014/main" id="{00000000-0008-0000-0000-0000AC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29" name="PoljeZBesedilom 428">
          <a:extLst>
            <a:ext uri="{FF2B5EF4-FFF2-40B4-BE49-F238E27FC236}">
              <a16:creationId xmlns:a16="http://schemas.microsoft.com/office/drawing/2014/main" id="{00000000-0008-0000-0000-0000AD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30" name="PoljeZBesedilom 2">
          <a:extLst>
            <a:ext uri="{FF2B5EF4-FFF2-40B4-BE49-F238E27FC236}">
              <a16:creationId xmlns:a16="http://schemas.microsoft.com/office/drawing/2014/main" id="{00000000-0008-0000-0000-0000AE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31" name="PoljeZBesedilom 2">
          <a:extLst>
            <a:ext uri="{FF2B5EF4-FFF2-40B4-BE49-F238E27FC236}">
              <a16:creationId xmlns:a16="http://schemas.microsoft.com/office/drawing/2014/main" id="{00000000-0008-0000-0000-0000AF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32" name="PoljeZBesedilom 2">
          <a:extLst>
            <a:ext uri="{FF2B5EF4-FFF2-40B4-BE49-F238E27FC236}">
              <a16:creationId xmlns:a16="http://schemas.microsoft.com/office/drawing/2014/main" id="{00000000-0008-0000-0000-0000B0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33" name="PoljeZBesedilom 2">
          <a:extLst>
            <a:ext uri="{FF2B5EF4-FFF2-40B4-BE49-F238E27FC236}">
              <a16:creationId xmlns:a16="http://schemas.microsoft.com/office/drawing/2014/main" id="{00000000-0008-0000-0000-0000B1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34" name="PoljeZBesedilom 2">
          <a:extLst>
            <a:ext uri="{FF2B5EF4-FFF2-40B4-BE49-F238E27FC236}">
              <a16:creationId xmlns:a16="http://schemas.microsoft.com/office/drawing/2014/main" id="{00000000-0008-0000-0000-0000B2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35" name="PoljeZBesedilom 434">
          <a:extLst>
            <a:ext uri="{FF2B5EF4-FFF2-40B4-BE49-F238E27FC236}">
              <a16:creationId xmlns:a16="http://schemas.microsoft.com/office/drawing/2014/main" id="{00000000-0008-0000-0000-0000B3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36" name="PoljeZBesedilom 2">
          <a:extLst>
            <a:ext uri="{FF2B5EF4-FFF2-40B4-BE49-F238E27FC236}">
              <a16:creationId xmlns:a16="http://schemas.microsoft.com/office/drawing/2014/main" id="{00000000-0008-0000-0000-0000B4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37" name="PoljeZBesedilom 2">
          <a:extLst>
            <a:ext uri="{FF2B5EF4-FFF2-40B4-BE49-F238E27FC236}">
              <a16:creationId xmlns:a16="http://schemas.microsoft.com/office/drawing/2014/main" id="{00000000-0008-0000-0000-0000B5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38" name="PoljeZBesedilom 2">
          <a:extLst>
            <a:ext uri="{FF2B5EF4-FFF2-40B4-BE49-F238E27FC236}">
              <a16:creationId xmlns:a16="http://schemas.microsoft.com/office/drawing/2014/main" id="{00000000-0008-0000-0000-0000B6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39" name="PoljeZBesedilom 2">
          <a:extLst>
            <a:ext uri="{FF2B5EF4-FFF2-40B4-BE49-F238E27FC236}">
              <a16:creationId xmlns:a16="http://schemas.microsoft.com/office/drawing/2014/main" id="{00000000-0008-0000-0000-0000B7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40" name="PoljeZBesedilom 2">
          <a:extLst>
            <a:ext uri="{FF2B5EF4-FFF2-40B4-BE49-F238E27FC236}">
              <a16:creationId xmlns:a16="http://schemas.microsoft.com/office/drawing/2014/main" id="{00000000-0008-0000-0000-0000B8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41" name="PoljeZBesedilom 440">
          <a:extLst>
            <a:ext uri="{FF2B5EF4-FFF2-40B4-BE49-F238E27FC236}">
              <a16:creationId xmlns:a16="http://schemas.microsoft.com/office/drawing/2014/main" id="{00000000-0008-0000-0000-0000B9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42" name="PoljeZBesedilom 2">
          <a:extLst>
            <a:ext uri="{FF2B5EF4-FFF2-40B4-BE49-F238E27FC236}">
              <a16:creationId xmlns:a16="http://schemas.microsoft.com/office/drawing/2014/main" id="{00000000-0008-0000-0000-0000BA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43" name="PoljeZBesedilom 2">
          <a:extLst>
            <a:ext uri="{FF2B5EF4-FFF2-40B4-BE49-F238E27FC236}">
              <a16:creationId xmlns:a16="http://schemas.microsoft.com/office/drawing/2014/main" id="{00000000-0008-0000-0000-0000BB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44" name="PoljeZBesedilom 2">
          <a:extLst>
            <a:ext uri="{FF2B5EF4-FFF2-40B4-BE49-F238E27FC236}">
              <a16:creationId xmlns:a16="http://schemas.microsoft.com/office/drawing/2014/main" id="{00000000-0008-0000-0000-0000BC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45" name="PoljeZBesedilom 2">
          <a:extLst>
            <a:ext uri="{FF2B5EF4-FFF2-40B4-BE49-F238E27FC236}">
              <a16:creationId xmlns:a16="http://schemas.microsoft.com/office/drawing/2014/main" id="{00000000-0008-0000-0000-0000BD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46" name="PoljeZBesedilom 445">
          <a:extLst>
            <a:ext uri="{FF2B5EF4-FFF2-40B4-BE49-F238E27FC236}">
              <a16:creationId xmlns:a16="http://schemas.microsoft.com/office/drawing/2014/main" id="{00000000-0008-0000-0000-0000BE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47" name="PoljeZBesedilom 2">
          <a:extLst>
            <a:ext uri="{FF2B5EF4-FFF2-40B4-BE49-F238E27FC236}">
              <a16:creationId xmlns:a16="http://schemas.microsoft.com/office/drawing/2014/main" id="{00000000-0008-0000-0000-0000BF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48" name="PoljeZBesedilom 2">
          <a:extLst>
            <a:ext uri="{FF2B5EF4-FFF2-40B4-BE49-F238E27FC236}">
              <a16:creationId xmlns:a16="http://schemas.microsoft.com/office/drawing/2014/main" id="{00000000-0008-0000-0000-0000C0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49" name="PoljeZBesedilom 2">
          <a:extLst>
            <a:ext uri="{FF2B5EF4-FFF2-40B4-BE49-F238E27FC236}">
              <a16:creationId xmlns:a16="http://schemas.microsoft.com/office/drawing/2014/main" id="{00000000-0008-0000-0000-0000C1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50" name="PoljeZBesedilom 2">
          <a:extLst>
            <a:ext uri="{FF2B5EF4-FFF2-40B4-BE49-F238E27FC236}">
              <a16:creationId xmlns:a16="http://schemas.microsoft.com/office/drawing/2014/main" id="{00000000-0008-0000-0000-0000C2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51" name="PoljeZBesedilom 2">
          <a:extLst>
            <a:ext uri="{FF2B5EF4-FFF2-40B4-BE49-F238E27FC236}">
              <a16:creationId xmlns:a16="http://schemas.microsoft.com/office/drawing/2014/main" id="{00000000-0008-0000-0000-0000C3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52" name="PoljeZBesedilom 451">
          <a:extLst>
            <a:ext uri="{FF2B5EF4-FFF2-40B4-BE49-F238E27FC236}">
              <a16:creationId xmlns:a16="http://schemas.microsoft.com/office/drawing/2014/main" id="{00000000-0008-0000-0000-0000C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53" name="PoljeZBesedilom 2">
          <a:extLst>
            <a:ext uri="{FF2B5EF4-FFF2-40B4-BE49-F238E27FC236}">
              <a16:creationId xmlns:a16="http://schemas.microsoft.com/office/drawing/2014/main" id="{00000000-0008-0000-0000-0000C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54" name="PoljeZBesedilom 2">
          <a:extLst>
            <a:ext uri="{FF2B5EF4-FFF2-40B4-BE49-F238E27FC236}">
              <a16:creationId xmlns:a16="http://schemas.microsoft.com/office/drawing/2014/main" id="{00000000-0008-0000-0000-0000C6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55" name="PoljeZBesedilom 2">
          <a:extLst>
            <a:ext uri="{FF2B5EF4-FFF2-40B4-BE49-F238E27FC236}">
              <a16:creationId xmlns:a16="http://schemas.microsoft.com/office/drawing/2014/main" id="{00000000-0008-0000-0000-0000C7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456" name="PoljeZBesedilom 2">
          <a:extLst>
            <a:ext uri="{FF2B5EF4-FFF2-40B4-BE49-F238E27FC236}">
              <a16:creationId xmlns:a16="http://schemas.microsoft.com/office/drawing/2014/main" id="{00000000-0008-0000-0000-0000C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57" name="PoljeZBesedilom 2">
          <a:extLst>
            <a:ext uri="{FF2B5EF4-FFF2-40B4-BE49-F238E27FC236}">
              <a16:creationId xmlns:a16="http://schemas.microsoft.com/office/drawing/2014/main" id="{00000000-0008-0000-0000-0000C9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58" name="PoljeZBesedilom 457">
          <a:extLst>
            <a:ext uri="{FF2B5EF4-FFF2-40B4-BE49-F238E27FC236}">
              <a16:creationId xmlns:a16="http://schemas.microsoft.com/office/drawing/2014/main" id="{00000000-0008-0000-0000-0000CA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59" name="PoljeZBesedilom 2">
          <a:extLst>
            <a:ext uri="{FF2B5EF4-FFF2-40B4-BE49-F238E27FC236}">
              <a16:creationId xmlns:a16="http://schemas.microsoft.com/office/drawing/2014/main" id="{00000000-0008-0000-0000-0000CB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0" name="PoljeZBesedilom 2">
          <a:extLst>
            <a:ext uri="{FF2B5EF4-FFF2-40B4-BE49-F238E27FC236}">
              <a16:creationId xmlns:a16="http://schemas.microsoft.com/office/drawing/2014/main" id="{00000000-0008-0000-0000-0000CC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1" name="PoljeZBesedilom 2">
          <a:extLst>
            <a:ext uri="{FF2B5EF4-FFF2-40B4-BE49-F238E27FC236}">
              <a16:creationId xmlns:a16="http://schemas.microsoft.com/office/drawing/2014/main" id="{00000000-0008-0000-0000-0000CD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2" name="PoljeZBesedilom 2">
          <a:extLst>
            <a:ext uri="{FF2B5EF4-FFF2-40B4-BE49-F238E27FC236}">
              <a16:creationId xmlns:a16="http://schemas.microsoft.com/office/drawing/2014/main" id="{00000000-0008-0000-0000-0000CE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3" name="PoljeZBesedilom 2">
          <a:extLst>
            <a:ext uri="{FF2B5EF4-FFF2-40B4-BE49-F238E27FC236}">
              <a16:creationId xmlns:a16="http://schemas.microsoft.com/office/drawing/2014/main" id="{00000000-0008-0000-0000-0000CF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4" name="PoljeZBesedilom 463">
          <a:extLst>
            <a:ext uri="{FF2B5EF4-FFF2-40B4-BE49-F238E27FC236}">
              <a16:creationId xmlns:a16="http://schemas.microsoft.com/office/drawing/2014/main" id="{00000000-0008-0000-0000-0000D0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5" name="PoljeZBesedilom 2">
          <a:extLst>
            <a:ext uri="{FF2B5EF4-FFF2-40B4-BE49-F238E27FC236}">
              <a16:creationId xmlns:a16="http://schemas.microsoft.com/office/drawing/2014/main" id="{00000000-0008-0000-0000-0000D1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6" name="PoljeZBesedilom 2">
          <a:extLst>
            <a:ext uri="{FF2B5EF4-FFF2-40B4-BE49-F238E27FC236}">
              <a16:creationId xmlns:a16="http://schemas.microsoft.com/office/drawing/2014/main" id="{00000000-0008-0000-0000-0000D2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7" name="PoljeZBesedilom 2">
          <a:extLst>
            <a:ext uri="{FF2B5EF4-FFF2-40B4-BE49-F238E27FC236}">
              <a16:creationId xmlns:a16="http://schemas.microsoft.com/office/drawing/2014/main" id="{00000000-0008-0000-0000-0000D3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631</xdr:row>
      <xdr:rowOff>0</xdr:rowOff>
    </xdr:from>
    <xdr:ext cx="184731" cy="264560"/>
    <xdr:sp macro="" textlink="">
      <xdr:nvSpPr>
        <xdr:cNvPr id="468" name="PoljeZBesedilom 2">
          <a:extLst>
            <a:ext uri="{FF2B5EF4-FFF2-40B4-BE49-F238E27FC236}">
              <a16:creationId xmlns:a16="http://schemas.microsoft.com/office/drawing/2014/main" id="{00000000-0008-0000-0000-0000D4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69" name="PoljeZBesedilom 2">
          <a:extLst>
            <a:ext uri="{FF2B5EF4-FFF2-40B4-BE49-F238E27FC236}">
              <a16:creationId xmlns:a16="http://schemas.microsoft.com/office/drawing/2014/main" id="{00000000-0008-0000-0000-0000D5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70" name="PoljeZBesedilom 469">
          <a:extLst>
            <a:ext uri="{FF2B5EF4-FFF2-40B4-BE49-F238E27FC236}">
              <a16:creationId xmlns:a16="http://schemas.microsoft.com/office/drawing/2014/main" id="{00000000-0008-0000-0000-0000D6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71" name="PoljeZBesedilom 2">
          <a:extLst>
            <a:ext uri="{FF2B5EF4-FFF2-40B4-BE49-F238E27FC236}">
              <a16:creationId xmlns:a16="http://schemas.microsoft.com/office/drawing/2014/main" id="{00000000-0008-0000-0000-0000D7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72" name="PoljeZBesedilom 2">
          <a:extLst>
            <a:ext uri="{FF2B5EF4-FFF2-40B4-BE49-F238E27FC236}">
              <a16:creationId xmlns:a16="http://schemas.microsoft.com/office/drawing/2014/main" id="{00000000-0008-0000-0000-0000D8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73" name="PoljeZBesedilom 2">
          <a:extLst>
            <a:ext uri="{FF2B5EF4-FFF2-40B4-BE49-F238E27FC236}">
              <a16:creationId xmlns:a16="http://schemas.microsoft.com/office/drawing/2014/main" id="{00000000-0008-0000-0000-0000D9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631</xdr:row>
      <xdr:rowOff>0</xdr:rowOff>
    </xdr:from>
    <xdr:ext cx="184731" cy="264560"/>
    <xdr:sp macro="" textlink="">
      <xdr:nvSpPr>
        <xdr:cNvPr id="474" name="PoljeZBesedilom 2">
          <a:extLst>
            <a:ext uri="{FF2B5EF4-FFF2-40B4-BE49-F238E27FC236}">
              <a16:creationId xmlns:a16="http://schemas.microsoft.com/office/drawing/2014/main" id="{00000000-0008-0000-0000-0000DA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75" name="PoljeZBesedilom 2">
          <a:extLst>
            <a:ext uri="{FF2B5EF4-FFF2-40B4-BE49-F238E27FC236}">
              <a16:creationId xmlns:a16="http://schemas.microsoft.com/office/drawing/2014/main" id="{00000000-0008-0000-0000-0000DB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76" name="PoljeZBesedilom 475">
          <a:extLst>
            <a:ext uri="{FF2B5EF4-FFF2-40B4-BE49-F238E27FC236}">
              <a16:creationId xmlns:a16="http://schemas.microsoft.com/office/drawing/2014/main" id="{00000000-0008-0000-0000-0000DC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77" name="PoljeZBesedilom 2">
          <a:extLst>
            <a:ext uri="{FF2B5EF4-FFF2-40B4-BE49-F238E27FC236}">
              <a16:creationId xmlns:a16="http://schemas.microsoft.com/office/drawing/2014/main" id="{00000000-0008-0000-0000-0000DD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78" name="PoljeZBesedilom 2">
          <a:extLst>
            <a:ext uri="{FF2B5EF4-FFF2-40B4-BE49-F238E27FC236}">
              <a16:creationId xmlns:a16="http://schemas.microsoft.com/office/drawing/2014/main" id="{00000000-0008-0000-0000-0000DE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79" name="PoljeZBesedilom 2">
          <a:extLst>
            <a:ext uri="{FF2B5EF4-FFF2-40B4-BE49-F238E27FC236}">
              <a16:creationId xmlns:a16="http://schemas.microsoft.com/office/drawing/2014/main" id="{00000000-0008-0000-0000-0000DF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632</xdr:row>
      <xdr:rowOff>0</xdr:rowOff>
    </xdr:from>
    <xdr:ext cx="184731" cy="264560"/>
    <xdr:sp macro="" textlink="">
      <xdr:nvSpPr>
        <xdr:cNvPr id="480" name="PoljeZBesedilom 2">
          <a:extLst>
            <a:ext uri="{FF2B5EF4-FFF2-40B4-BE49-F238E27FC236}">
              <a16:creationId xmlns:a16="http://schemas.microsoft.com/office/drawing/2014/main" id="{00000000-0008-0000-0000-0000E0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81" name="PoljeZBesedilom 480">
          <a:extLst>
            <a:ext uri="{FF2B5EF4-FFF2-40B4-BE49-F238E27FC236}">
              <a16:creationId xmlns:a16="http://schemas.microsoft.com/office/drawing/2014/main" id="{00000000-0008-0000-0000-0000E1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82" name="PoljeZBesedilom 2">
          <a:extLst>
            <a:ext uri="{FF2B5EF4-FFF2-40B4-BE49-F238E27FC236}">
              <a16:creationId xmlns:a16="http://schemas.microsoft.com/office/drawing/2014/main" id="{00000000-0008-0000-0000-0000E2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83" name="PoljeZBesedilom 2">
          <a:extLst>
            <a:ext uri="{FF2B5EF4-FFF2-40B4-BE49-F238E27FC236}">
              <a16:creationId xmlns:a16="http://schemas.microsoft.com/office/drawing/2014/main" id="{00000000-0008-0000-0000-0000E3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84" name="PoljeZBesedilom 2">
          <a:extLst>
            <a:ext uri="{FF2B5EF4-FFF2-40B4-BE49-F238E27FC236}">
              <a16:creationId xmlns:a16="http://schemas.microsoft.com/office/drawing/2014/main" id="{00000000-0008-0000-0000-0000E4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74009"/>
    <xdr:sp macro="" textlink="">
      <xdr:nvSpPr>
        <xdr:cNvPr id="485" name="PoljeZBesedilom 2">
          <a:extLst>
            <a:ext uri="{FF2B5EF4-FFF2-40B4-BE49-F238E27FC236}">
              <a16:creationId xmlns:a16="http://schemas.microsoft.com/office/drawing/2014/main" id="{00000000-0008-0000-0000-0000E5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86" name="PoljeZBesedilom 2">
          <a:extLst>
            <a:ext uri="{FF2B5EF4-FFF2-40B4-BE49-F238E27FC236}">
              <a16:creationId xmlns:a16="http://schemas.microsoft.com/office/drawing/2014/main" id="{00000000-0008-0000-0000-0000E6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87" name="PoljeZBesedilom 486">
          <a:extLst>
            <a:ext uri="{FF2B5EF4-FFF2-40B4-BE49-F238E27FC236}">
              <a16:creationId xmlns:a16="http://schemas.microsoft.com/office/drawing/2014/main" id="{00000000-0008-0000-0000-0000E7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88" name="PoljeZBesedilom 2">
          <a:extLst>
            <a:ext uri="{FF2B5EF4-FFF2-40B4-BE49-F238E27FC236}">
              <a16:creationId xmlns:a16="http://schemas.microsoft.com/office/drawing/2014/main" id="{00000000-0008-0000-0000-0000E8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89" name="PoljeZBesedilom 2">
          <a:extLst>
            <a:ext uri="{FF2B5EF4-FFF2-40B4-BE49-F238E27FC236}">
              <a16:creationId xmlns:a16="http://schemas.microsoft.com/office/drawing/2014/main" id="{00000000-0008-0000-0000-0000E9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0" name="PoljeZBesedilom 2">
          <a:extLst>
            <a:ext uri="{FF2B5EF4-FFF2-40B4-BE49-F238E27FC236}">
              <a16:creationId xmlns:a16="http://schemas.microsoft.com/office/drawing/2014/main" id="{00000000-0008-0000-0000-0000EA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1" name="PoljeZBesedilom 2">
          <a:extLst>
            <a:ext uri="{FF2B5EF4-FFF2-40B4-BE49-F238E27FC236}">
              <a16:creationId xmlns:a16="http://schemas.microsoft.com/office/drawing/2014/main" id="{00000000-0008-0000-0000-0000EB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2" name="PoljeZBesedilom 2">
          <a:extLst>
            <a:ext uri="{FF2B5EF4-FFF2-40B4-BE49-F238E27FC236}">
              <a16:creationId xmlns:a16="http://schemas.microsoft.com/office/drawing/2014/main" id="{00000000-0008-0000-0000-0000EC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3" name="PoljeZBesedilom 492">
          <a:extLst>
            <a:ext uri="{FF2B5EF4-FFF2-40B4-BE49-F238E27FC236}">
              <a16:creationId xmlns:a16="http://schemas.microsoft.com/office/drawing/2014/main" id="{00000000-0008-0000-0000-0000ED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4" name="PoljeZBesedilom 2">
          <a:extLst>
            <a:ext uri="{FF2B5EF4-FFF2-40B4-BE49-F238E27FC236}">
              <a16:creationId xmlns:a16="http://schemas.microsoft.com/office/drawing/2014/main" id="{00000000-0008-0000-0000-0000EE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5" name="PoljeZBesedilom 2">
          <a:extLst>
            <a:ext uri="{FF2B5EF4-FFF2-40B4-BE49-F238E27FC236}">
              <a16:creationId xmlns:a16="http://schemas.microsoft.com/office/drawing/2014/main" id="{00000000-0008-0000-0000-0000EF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6" name="PoljeZBesedilom 2">
          <a:extLst>
            <a:ext uri="{FF2B5EF4-FFF2-40B4-BE49-F238E27FC236}">
              <a16:creationId xmlns:a16="http://schemas.microsoft.com/office/drawing/2014/main" id="{00000000-0008-0000-0000-0000F0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7" name="PoljeZBesedilom 2">
          <a:extLst>
            <a:ext uri="{FF2B5EF4-FFF2-40B4-BE49-F238E27FC236}">
              <a16:creationId xmlns:a16="http://schemas.microsoft.com/office/drawing/2014/main" id="{00000000-0008-0000-0000-0000F1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8" name="PoljeZBesedilom 2">
          <a:extLst>
            <a:ext uri="{FF2B5EF4-FFF2-40B4-BE49-F238E27FC236}">
              <a16:creationId xmlns:a16="http://schemas.microsoft.com/office/drawing/2014/main" id="{00000000-0008-0000-0000-0000F2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499" name="PoljeZBesedilom 498">
          <a:extLst>
            <a:ext uri="{FF2B5EF4-FFF2-40B4-BE49-F238E27FC236}">
              <a16:creationId xmlns:a16="http://schemas.microsoft.com/office/drawing/2014/main" id="{00000000-0008-0000-0000-0000F3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0" name="PoljeZBesedilom 2">
          <a:extLst>
            <a:ext uri="{FF2B5EF4-FFF2-40B4-BE49-F238E27FC236}">
              <a16:creationId xmlns:a16="http://schemas.microsoft.com/office/drawing/2014/main" id="{00000000-0008-0000-0000-0000F4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1" name="PoljeZBesedilom 2">
          <a:extLst>
            <a:ext uri="{FF2B5EF4-FFF2-40B4-BE49-F238E27FC236}">
              <a16:creationId xmlns:a16="http://schemas.microsoft.com/office/drawing/2014/main" id="{00000000-0008-0000-0000-0000F5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2" name="PoljeZBesedilom 2">
          <a:extLst>
            <a:ext uri="{FF2B5EF4-FFF2-40B4-BE49-F238E27FC236}">
              <a16:creationId xmlns:a16="http://schemas.microsoft.com/office/drawing/2014/main" id="{00000000-0008-0000-0000-0000F6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3" name="PoljeZBesedilom 2">
          <a:extLst>
            <a:ext uri="{FF2B5EF4-FFF2-40B4-BE49-F238E27FC236}">
              <a16:creationId xmlns:a16="http://schemas.microsoft.com/office/drawing/2014/main" id="{00000000-0008-0000-0000-0000F7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4" name="PoljeZBesedilom 2">
          <a:extLst>
            <a:ext uri="{FF2B5EF4-FFF2-40B4-BE49-F238E27FC236}">
              <a16:creationId xmlns:a16="http://schemas.microsoft.com/office/drawing/2014/main" id="{00000000-0008-0000-0000-0000F8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5" name="PoljeZBesedilom 504">
          <a:extLst>
            <a:ext uri="{FF2B5EF4-FFF2-40B4-BE49-F238E27FC236}">
              <a16:creationId xmlns:a16="http://schemas.microsoft.com/office/drawing/2014/main" id="{00000000-0008-0000-0000-0000F9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6" name="PoljeZBesedilom 2">
          <a:extLst>
            <a:ext uri="{FF2B5EF4-FFF2-40B4-BE49-F238E27FC236}">
              <a16:creationId xmlns:a16="http://schemas.microsoft.com/office/drawing/2014/main" id="{00000000-0008-0000-0000-0000FA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7" name="PoljeZBesedilom 2">
          <a:extLst>
            <a:ext uri="{FF2B5EF4-FFF2-40B4-BE49-F238E27FC236}">
              <a16:creationId xmlns:a16="http://schemas.microsoft.com/office/drawing/2014/main" id="{00000000-0008-0000-0000-0000FB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8" name="PoljeZBesedilom 2">
          <a:extLst>
            <a:ext uri="{FF2B5EF4-FFF2-40B4-BE49-F238E27FC236}">
              <a16:creationId xmlns:a16="http://schemas.microsoft.com/office/drawing/2014/main" id="{00000000-0008-0000-0000-0000FC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509" name="PoljeZBesedilom 2">
          <a:extLst>
            <a:ext uri="{FF2B5EF4-FFF2-40B4-BE49-F238E27FC236}">
              <a16:creationId xmlns:a16="http://schemas.microsoft.com/office/drawing/2014/main" id="{00000000-0008-0000-0000-0000FD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0" name="PoljeZBesedilom 2">
          <a:extLst>
            <a:ext uri="{FF2B5EF4-FFF2-40B4-BE49-F238E27FC236}">
              <a16:creationId xmlns:a16="http://schemas.microsoft.com/office/drawing/2014/main" id="{00000000-0008-0000-0000-0000FE01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1" name="PoljeZBesedilom 510">
          <a:extLst>
            <a:ext uri="{FF2B5EF4-FFF2-40B4-BE49-F238E27FC236}">
              <a16:creationId xmlns:a16="http://schemas.microsoft.com/office/drawing/2014/main" id="{00000000-0008-0000-0000-0000FF01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2" name="PoljeZBesedilom 2">
          <a:extLst>
            <a:ext uri="{FF2B5EF4-FFF2-40B4-BE49-F238E27FC236}">
              <a16:creationId xmlns:a16="http://schemas.microsoft.com/office/drawing/2014/main" id="{00000000-0008-0000-0000-000000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3" name="PoljeZBesedilom 2">
          <a:extLst>
            <a:ext uri="{FF2B5EF4-FFF2-40B4-BE49-F238E27FC236}">
              <a16:creationId xmlns:a16="http://schemas.microsoft.com/office/drawing/2014/main" id="{00000000-0008-0000-0000-000001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4" name="PoljeZBesedilom 2">
          <a:extLst>
            <a:ext uri="{FF2B5EF4-FFF2-40B4-BE49-F238E27FC236}">
              <a16:creationId xmlns:a16="http://schemas.microsoft.com/office/drawing/2014/main" id="{00000000-0008-0000-0000-000002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5" name="PoljeZBesedilom 2">
          <a:extLst>
            <a:ext uri="{FF2B5EF4-FFF2-40B4-BE49-F238E27FC236}">
              <a16:creationId xmlns:a16="http://schemas.microsoft.com/office/drawing/2014/main" id="{00000000-0008-0000-0000-000003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6" name="PoljeZBesedilom 2">
          <a:extLst>
            <a:ext uri="{FF2B5EF4-FFF2-40B4-BE49-F238E27FC236}">
              <a16:creationId xmlns:a16="http://schemas.microsoft.com/office/drawing/2014/main" id="{00000000-0008-0000-0000-000004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7" name="PoljeZBesedilom 516">
          <a:extLst>
            <a:ext uri="{FF2B5EF4-FFF2-40B4-BE49-F238E27FC236}">
              <a16:creationId xmlns:a16="http://schemas.microsoft.com/office/drawing/2014/main" id="{00000000-0008-0000-0000-000005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8" name="PoljeZBesedilom 2">
          <a:extLst>
            <a:ext uri="{FF2B5EF4-FFF2-40B4-BE49-F238E27FC236}">
              <a16:creationId xmlns:a16="http://schemas.microsoft.com/office/drawing/2014/main" id="{00000000-0008-0000-0000-000006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19" name="PoljeZBesedilom 2">
          <a:extLst>
            <a:ext uri="{FF2B5EF4-FFF2-40B4-BE49-F238E27FC236}">
              <a16:creationId xmlns:a16="http://schemas.microsoft.com/office/drawing/2014/main" id="{00000000-0008-0000-0000-000007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20" name="PoljeZBesedilom 2">
          <a:extLst>
            <a:ext uri="{FF2B5EF4-FFF2-40B4-BE49-F238E27FC236}">
              <a16:creationId xmlns:a16="http://schemas.microsoft.com/office/drawing/2014/main" id="{00000000-0008-0000-0000-000008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21" name="PoljeZBesedilom 2">
          <a:extLst>
            <a:ext uri="{FF2B5EF4-FFF2-40B4-BE49-F238E27FC236}">
              <a16:creationId xmlns:a16="http://schemas.microsoft.com/office/drawing/2014/main" id="{00000000-0008-0000-0000-000009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22" name="PoljeZBesedilom 2">
          <a:extLst>
            <a:ext uri="{FF2B5EF4-FFF2-40B4-BE49-F238E27FC236}">
              <a16:creationId xmlns:a16="http://schemas.microsoft.com/office/drawing/2014/main" id="{00000000-0008-0000-0000-00000A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23" name="PoljeZBesedilom 522">
          <a:extLst>
            <a:ext uri="{FF2B5EF4-FFF2-40B4-BE49-F238E27FC236}">
              <a16:creationId xmlns:a16="http://schemas.microsoft.com/office/drawing/2014/main" id="{00000000-0008-0000-0000-00000B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24" name="PoljeZBesedilom 2">
          <a:extLst>
            <a:ext uri="{FF2B5EF4-FFF2-40B4-BE49-F238E27FC236}">
              <a16:creationId xmlns:a16="http://schemas.microsoft.com/office/drawing/2014/main" id="{00000000-0008-0000-0000-00000C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25" name="PoljeZBesedilom 2">
          <a:extLst>
            <a:ext uri="{FF2B5EF4-FFF2-40B4-BE49-F238E27FC236}">
              <a16:creationId xmlns:a16="http://schemas.microsoft.com/office/drawing/2014/main" id="{00000000-0008-0000-0000-00000D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26" name="PoljeZBesedilom 2">
          <a:extLst>
            <a:ext uri="{FF2B5EF4-FFF2-40B4-BE49-F238E27FC236}">
              <a16:creationId xmlns:a16="http://schemas.microsoft.com/office/drawing/2014/main" id="{00000000-0008-0000-0000-00000E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27" name="PoljeZBesedilom 2">
          <a:extLst>
            <a:ext uri="{FF2B5EF4-FFF2-40B4-BE49-F238E27FC236}">
              <a16:creationId xmlns:a16="http://schemas.microsoft.com/office/drawing/2014/main" id="{00000000-0008-0000-0000-00000F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28" name="PoljeZBesedilom 2">
          <a:extLst>
            <a:ext uri="{FF2B5EF4-FFF2-40B4-BE49-F238E27FC236}">
              <a16:creationId xmlns:a16="http://schemas.microsoft.com/office/drawing/2014/main" id="{00000000-0008-0000-0000-000010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29" name="PoljeZBesedilom 528">
          <a:extLst>
            <a:ext uri="{FF2B5EF4-FFF2-40B4-BE49-F238E27FC236}">
              <a16:creationId xmlns:a16="http://schemas.microsoft.com/office/drawing/2014/main" id="{00000000-0008-0000-0000-000011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0" name="PoljeZBesedilom 2">
          <a:extLst>
            <a:ext uri="{FF2B5EF4-FFF2-40B4-BE49-F238E27FC236}">
              <a16:creationId xmlns:a16="http://schemas.microsoft.com/office/drawing/2014/main" id="{00000000-0008-0000-0000-000012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1" name="PoljeZBesedilom 2">
          <a:extLst>
            <a:ext uri="{FF2B5EF4-FFF2-40B4-BE49-F238E27FC236}">
              <a16:creationId xmlns:a16="http://schemas.microsoft.com/office/drawing/2014/main" id="{00000000-0008-0000-0000-000013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2" name="PoljeZBesedilom 2">
          <a:extLst>
            <a:ext uri="{FF2B5EF4-FFF2-40B4-BE49-F238E27FC236}">
              <a16:creationId xmlns:a16="http://schemas.microsoft.com/office/drawing/2014/main" id="{00000000-0008-0000-0000-000014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3" name="PoljeZBesedilom 2">
          <a:extLst>
            <a:ext uri="{FF2B5EF4-FFF2-40B4-BE49-F238E27FC236}">
              <a16:creationId xmlns:a16="http://schemas.microsoft.com/office/drawing/2014/main" id="{00000000-0008-0000-0000-000015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4" name="PoljeZBesedilom 2">
          <a:extLst>
            <a:ext uri="{FF2B5EF4-FFF2-40B4-BE49-F238E27FC236}">
              <a16:creationId xmlns:a16="http://schemas.microsoft.com/office/drawing/2014/main" id="{00000000-0008-0000-0000-000016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5" name="PoljeZBesedilom 534">
          <a:extLst>
            <a:ext uri="{FF2B5EF4-FFF2-40B4-BE49-F238E27FC236}">
              <a16:creationId xmlns:a16="http://schemas.microsoft.com/office/drawing/2014/main" id="{00000000-0008-0000-0000-000017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6" name="PoljeZBesedilom 2">
          <a:extLst>
            <a:ext uri="{FF2B5EF4-FFF2-40B4-BE49-F238E27FC236}">
              <a16:creationId xmlns:a16="http://schemas.microsoft.com/office/drawing/2014/main" id="{00000000-0008-0000-0000-000018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7" name="PoljeZBesedilom 2">
          <a:extLst>
            <a:ext uri="{FF2B5EF4-FFF2-40B4-BE49-F238E27FC236}">
              <a16:creationId xmlns:a16="http://schemas.microsoft.com/office/drawing/2014/main" id="{00000000-0008-0000-0000-000019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8" name="PoljeZBesedilom 2">
          <a:extLst>
            <a:ext uri="{FF2B5EF4-FFF2-40B4-BE49-F238E27FC236}">
              <a16:creationId xmlns:a16="http://schemas.microsoft.com/office/drawing/2014/main" id="{00000000-0008-0000-0000-00001A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637</xdr:row>
      <xdr:rowOff>0</xdr:rowOff>
    </xdr:from>
    <xdr:ext cx="184731" cy="264560"/>
    <xdr:sp macro="" textlink="">
      <xdr:nvSpPr>
        <xdr:cNvPr id="539" name="PoljeZBesedilom 2">
          <a:extLst>
            <a:ext uri="{FF2B5EF4-FFF2-40B4-BE49-F238E27FC236}">
              <a16:creationId xmlns:a16="http://schemas.microsoft.com/office/drawing/2014/main" id="{00000000-0008-0000-0000-00001B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40" name="PoljeZBesedilom 2">
          <a:extLst>
            <a:ext uri="{FF2B5EF4-FFF2-40B4-BE49-F238E27FC236}">
              <a16:creationId xmlns:a16="http://schemas.microsoft.com/office/drawing/2014/main" id="{00000000-0008-0000-0000-00001C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41" name="PoljeZBesedilom 540">
          <a:extLst>
            <a:ext uri="{FF2B5EF4-FFF2-40B4-BE49-F238E27FC236}">
              <a16:creationId xmlns:a16="http://schemas.microsoft.com/office/drawing/2014/main" id="{00000000-0008-0000-0000-00001D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42" name="PoljeZBesedilom 2">
          <a:extLst>
            <a:ext uri="{FF2B5EF4-FFF2-40B4-BE49-F238E27FC236}">
              <a16:creationId xmlns:a16="http://schemas.microsoft.com/office/drawing/2014/main" id="{00000000-0008-0000-0000-00001E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43" name="PoljeZBesedilom 2">
          <a:extLst>
            <a:ext uri="{FF2B5EF4-FFF2-40B4-BE49-F238E27FC236}">
              <a16:creationId xmlns:a16="http://schemas.microsoft.com/office/drawing/2014/main" id="{00000000-0008-0000-0000-00001F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44" name="PoljeZBesedilom 2">
          <a:extLst>
            <a:ext uri="{FF2B5EF4-FFF2-40B4-BE49-F238E27FC236}">
              <a16:creationId xmlns:a16="http://schemas.microsoft.com/office/drawing/2014/main" id="{00000000-0008-0000-0000-000020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64560"/>
    <xdr:sp macro="" textlink="">
      <xdr:nvSpPr>
        <xdr:cNvPr id="545" name="PoljeZBesedilom 2">
          <a:extLst>
            <a:ext uri="{FF2B5EF4-FFF2-40B4-BE49-F238E27FC236}">
              <a16:creationId xmlns:a16="http://schemas.microsoft.com/office/drawing/2014/main" id="{00000000-0008-0000-0000-000021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46" name="PoljeZBesedilom 2">
          <a:extLst>
            <a:ext uri="{FF2B5EF4-FFF2-40B4-BE49-F238E27FC236}">
              <a16:creationId xmlns:a16="http://schemas.microsoft.com/office/drawing/2014/main" id="{00000000-0008-0000-0000-000022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47" name="PoljeZBesedilom 546">
          <a:extLst>
            <a:ext uri="{FF2B5EF4-FFF2-40B4-BE49-F238E27FC236}">
              <a16:creationId xmlns:a16="http://schemas.microsoft.com/office/drawing/2014/main" id="{00000000-0008-0000-0000-000023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48" name="PoljeZBesedilom 2">
          <a:extLst>
            <a:ext uri="{FF2B5EF4-FFF2-40B4-BE49-F238E27FC236}">
              <a16:creationId xmlns:a16="http://schemas.microsoft.com/office/drawing/2014/main" id="{00000000-0008-0000-0000-000024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49" name="PoljeZBesedilom 2">
          <a:extLst>
            <a:ext uri="{FF2B5EF4-FFF2-40B4-BE49-F238E27FC236}">
              <a16:creationId xmlns:a16="http://schemas.microsoft.com/office/drawing/2014/main" id="{00000000-0008-0000-0000-000025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50" name="PoljeZBesedilom 2">
          <a:extLst>
            <a:ext uri="{FF2B5EF4-FFF2-40B4-BE49-F238E27FC236}">
              <a16:creationId xmlns:a16="http://schemas.microsoft.com/office/drawing/2014/main" id="{00000000-0008-0000-0000-000026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51" name="PoljeZBesedilom 2">
          <a:extLst>
            <a:ext uri="{FF2B5EF4-FFF2-40B4-BE49-F238E27FC236}">
              <a16:creationId xmlns:a16="http://schemas.microsoft.com/office/drawing/2014/main" id="{00000000-0008-0000-0000-000027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52" name="PoljeZBesedilom 551">
          <a:extLst>
            <a:ext uri="{FF2B5EF4-FFF2-40B4-BE49-F238E27FC236}">
              <a16:creationId xmlns:a16="http://schemas.microsoft.com/office/drawing/2014/main" id="{00000000-0008-0000-0000-000028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53" name="PoljeZBesedilom 2">
          <a:extLst>
            <a:ext uri="{FF2B5EF4-FFF2-40B4-BE49-F238E27FC236}">
              <a16:creationId xmlns:a16="http://schemas.microsoft.com/office/drawing/2014/main" id="{00000000-0008-0000-0000-000029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54" name="PoljeZBesedilom 2">
          <a:extLst>
            <a:ext uri="{FF2B5EF4-FFF2-40B4-BE49-F238E27FC236}">
              <a16:creationId xmlns:a16="http://schemas.microsoft.com/office/drawing/2014/main" id="{00000000-0008-0000-0000-00002A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55" name="PoljeZBesedilom 2">
          <a:extLst>
            <a:ext uri="{FF2B5EF4-FFF2-40B4-BE49-F238E27FC236}">
              <a16:creationId xmlns:a16="http://schemas.microsoft.com/office/drawing/2014/main" id="{00000000-0008-0000-0000-00002B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56" name="PoljeZBesedilom 2">
          <a:extLst>
            <a:ext uri="{FF2B5EF4-FFF2-40B4-BE49-F238E27FC236}">
              <a16:creationId xmlns:a16="http://schemas.microsoft.com/office/drawing/2014/main" id="{00000000-0008-0000-0000-00002C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57" name="PoljeZBesedilom 2">
          <a:extLst>
            <a:ext uri="{FF2B5EF4-FFF2-40B4-BE49-F238E27FC236}">
              <a16:creationId xmlns:a16="http://schemas.microsoft.com/office/drawing/2014/main" id="{00000000-0008-0000-0000-00002D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58" name="PoljeZBesedilom 557">
          <a:extLst>
            <a:ext uri="{FF2B5EF4-FFF2-40B4-BE49-F238E27FC236}">
              <a16:creationId xmlns:a16="http://schemas.microsoft.com/office/drawing/2014/main" id="{00000000-0008-0000-0000-00002E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59" name="PoljeZBesedilom 2">
          <a:extLst>
            <a:ext uri="{FF2B5EF4-FFF2-40B4-BE49-F238E27FC236}">
              <a16:creationId xmlns:a16="http://schemas.microsoft.com/office/drawing/2014/main" id="{00000000-0008-0000-0000-00002F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60" name="PoljeZBesedilom 2">
          <a:extLst>
            <a:ext uri="{FF2B5EF4-FFF2-40B4-BE49-F238E27FC236}">
              <a16:creationId xmlns:a16="http://schemas.microsoft.com/office/drawing/2014/main" id="{00000000-0008-0000-0000-000030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61" name="PoljeZBesedilom 2">
          <a:extLst>
            <a:ext uri="{FF2B5EF4-FFF2-40B4-BE49-F238E27FC236}">
              <a16:creationId xmlns:a16="http://schemas.microsoft.com/office/drawing/2014/main" id="{00000000-0008-0000-0000-000031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562" name="PoljeZBesedilom 2">
          <a:extLst>
            <a:ext uri="{FF2B5EF4-FFF2-40B4-BE49-F238E27FC236}">
              <a16:creationId xmlns:a16="http://schemas.microsoft.com/office/drawing/2014/main" id="{00000000-0008-0000-0000-000032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63" name="PoljeZBesedilom 562">
          <a:extLst>
            <a:ext uri="{FF2B5EF4-FFF2-40B4-BE49-F238E27FC236}">
              <a16:creationId xmlns:a16="http://schemas.microsoft.com/office/drawing/2014/main" id="{00000000-0008-0000-0000-000033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64" name="PoljeZBesedilom 2">
          <a:extLst>
            <a:ext uri="{FF2B5EF4-FFF2-40B4-BE49-F238E27FC236}">
              <a16:creationId xmlns:a16="http://schemas.microsoft.com/office/drawing/2014/main" id="{00000000-0008-0000-0000-000034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65" name="PoljeZBesedilom 2">
          <a:extLst>
            <a:ext uri="{FF2B5EF4-FFF2-40B4-BE49-F238E27FC236}">
              <a16:creationId xmlns:a16="http://schemas.microsoft.com/office/drawing/2014/main" id="{00000000-0008-0000-0000-000035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66" name="PoljeZBesedilom 2">
          <a:extLst>
            <a:ext uri="{FF2B5EF4-FFF2-40B4-BE49-F238E27FC236}">
              <a16:creationId xmlns:a16="http://schemas.microsoft.com/office/drawing/2014/main" id="{00000000-0008-0000-0000-000036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74009"/>
    <xdr:sp macro="" textlink="">
      <xdr:nvSpPr>
        <xdr:cNvPr id="567" name="PoljeZBesedilom 2">
          <a:extLst>
            <a:ext uri="{FF2B5EF4-FFF2-40B4-BE49-F238E27FC236}">
              <a16:creationId xmlns:a16="http://schemas.microsoft.com/office/drawing/2014/main" id="{00000000-0008-0000-0000-000037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68" name="PoljeZBesedilom 2">
          <a:extLst>
            <a:ext uri="{FF2B5EF4-FFF2-40B4-BE49-F238E27FC236}">
              <a16:creationId xmlns:a16="http://schemas.microsoft.com/office/drawing/2014/main" id="{00000000-0008-0000-0000-00003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69" name="PoljeZBesedilom 568">
          <a:extLst>
            <a:ext uri="{FF2B5EF4-FFF2-40B4-BE49-F238E27FC236}">
              <a16:creationId xmlns:a16="http://schemas.microsoft.com/office/drawing/2014/main" id="{00000000-0008-0000-0000-00003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0" name="PoljeZBesedilom 2">
          <a:extLst>
            <a:ext uri="{FF2B5EF4-FFF2-40B4-BE49-F238E27FC236}">
              <a16:creationId xmlns:a16="http://schemas.microsoft.com/office/drawing/2014/main" id="{00000000-0008-0000-0000-00003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1" name="PoljeZBesedilom 2">
          <a:extLst>
            <a:ext uri="{FF2B5EF4-FFF2-40B4-BE49-F238E27FC236}">
              <a16:creationId xmlns:a16="http://schemas.microsoft.com/office/drawing/2014/main" id="{00000000-0008-0000-0000-00003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2" name="PoljeZBesedilom 2">
          <a:extLst>
            <a:ext uri="{FF2B5EF4-FFF2-40B4-BE49-F238E27FC236}">
              <a16:creationId xmlns:a16="http://schemas.microsoft.com/office/drawing/2014/main" id="{00000000-0008-0000-0000-00003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3" name="PoljeZBesedilom 2">
          <a:extLst>
            <a:ext uri="{FF2B5EF4-FFF2-40B4-BE49-F238E27FC236}">
              <a16:creationId xmlns:a16="http://schemas.microsoft.com/office/drawing/2014/main" id="{00000000-0008-0000-0000-00003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4" name="PoljeZBesedilom 2">
          <a:extLst>
            <a:ext uri="{FF2B5EF4-FFF2-40B4-BE49-F238E27FC236}">
              <a16:creationId xmlns:a16="http://schemas.microsoft.com/office/drawing/2014/main" id="{00000000-0008-0000-0000-00003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5" name="PoljeZBesedilom 574">
          <a:extLst>
            <a:ext uri="{FF2B5EF4-FFF2-40B4-BE49-F238E27FC236}">
              <a16:creationId xmlns:a16="http://schemas.microsoft.com/office/drawing/2014/main" id="{00000000-0008-0000-0000-00003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6" name="PoljeZBesedilom 2">
          <a:extLst>
            <a:ext uri="{FF2B5EF4-FFF2-40B4-BE49-F238E27FC236}">
              <a16:creationId xmlns:a16="http://schemas.microsoft.com/office/drawing/2014/main" id="{00000000-0008-0000-0000-00004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7" name="PoljeZBesedilom 2">
          <a:extLst>
            <a:ext uri="{FF2B5EF4-FFF2-40B4-BE49-F238E27FC236}">
              <a16:creationId xmlns:a16="http://schemas.microsoft.com/office/drawing/2014/main" id="{00000000-0008-0000-0000-00004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8" name="PoljeZBesedilom 2">
          <a:extLst>
            <a:ext uri="{FF2B5EF4-FFF2-40B4-BE49-F238E27FC236}">
              <a16:creationId xmlns:a16="http://schemas.microsoft.com/office/drawing/2014/main" id="{00000000-0008-0000-0000-00004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579" name="PoljeZBesedilom 2">
          <a:extLst>
            <a:ext uri="{FF2B5EF4-FFF2-40B4-BE49-F238E27FC236}">
              <a16:creationId xmlns:a16="http://schemas.microsoft.com/office/drawing/2014/main" id="{00000000-0008-0000-0000-00004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0" name="PoljeZBesedilom 2">
          <a:extLst>
            <a:ext uri="{FF2B5EF4-FFF2-40B4-BE49-F238E27FC236}">
              <a16:creationId xmlns:a16="http://schemas.microsoft.com/office/drawing/2014/main" id="{00000000-0008-0000-0000-00004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1" name="PoljeZBesedilom 580">
          <a:extLst>
            <a:ext uri="{FF2B5EF4-FFF2-40B4-BE49-F238E27FC236}">
              <a16:creationId xmlns:a16="http://schemas.microsoft.com/office/drawing/2014/main" id="{00000000-0008-0000-0000-00004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2" name="PoljeZBesedilom 2">
          <a:extLst>
            <a:ext uri="{FF2B5EF4-FFF2-40B4-BE49-F238E27FC236}">
              <a16:creationId xmlns:a16="http://schemas.microsoft.com/office/drawing/2014/main" id="{00000000-0008-0000-0000-00004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3" name="PoljeZBesedilom 2">
          <a:extLst>
            <a:ext uri="{FF2B5EF4-FFF2-40B4-BE49-F238E27FC236}">
              <a16:creationId xmlns:a16="http://schemas.microsoft.com/office/drawing/2014/main" id="{00000000-0008-0000-0000-00004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4" name="PoljeZBesedilom 2">
          <a:extLst>
            <a:ext uri="{FF2B5EF4-FFF2-40B4-BE49-F238E27FC236}">
              <a16:creationId xmlns:a16="http://schemas.microsoft.com/office/drawing/2014/main" id="{00000000-0008-0000-0000-00004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5" name="PoljeZBesedilom 2">
          <a:extLst>
            <a:ext uri="{FF2B5EF4-FFF2-40B4-BE49-F238E27FC236}">
              <a16:creationId xmlns:a16="http://schemas.microsoft.com/office/drawing/2014/main" id="{00000000-0008-0000-0000-00004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6" name="PoljeZBesedilom 2">
          <a:extLst>
            <a:ext uri="{FF2B5EF4-FFF2-40B4-BE49-F238E27FC236}">
              <a16:creationId xmlns:a16="http://schemas.microsoft.com/office/drawing/2014/main" id="{00000000-0008-0000-0000-00004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7" name="PoljeZBesedilom 586">
          <a:extLst>
            <a:ext uri="{FF2B5EF4-FFF2-40B4-BE49-F238E27FC236}">
              <a16:creationId xmlns:a16="http://schemas.microsoft.com/office/drawing/2014/main" id="{00000000-0008-0000-0000-00004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8" name="PoljeZBesedilom 2">
          <a:extLst>
            <a:ext uri="{FF2B5EF4-FFF2-40B4-BE49-F238E27FC236}">
              <a16:creationId xmlns:a16="http://schemas.microsoft.com/office/drawing/2014/main" id="{00000000-0008-0000-0000-00004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89" name="PoljeZBesedilom 2">
          <a:extLst>
            <a:ext uri="{FF2B5EF4-FFF2-40B4-BE49-F238E27FC236}">
              <a16:creationId xmlns:a16="http://schemas.microsoft.com/office/drawing/2014/main" id="{00000000-0008-0000-0000-00004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90" name="PoljeZBesedilom 2">
          <a:extLst>
            <a:ext uri="{FF2B5EF4-FFF2-40B4-BE49-F238E27FC236}">
              <a16:creationId xmlns:a16="http://schemas.microsoft.com/office/drawing/2014/main" id="{00000000-0008-0000-0000-00004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591" name="PoljeZBesedilom 2">
          <a:extLst>
            <a:ext uri="{FF2B5EF4-FFF2-40B4-BE49-F238E27FC236}">
              <a16:creationId xmlns:a16="http://schemas.microsoft.com/office/drawing/2014/main" id="{00000000-0008-0000-0000-00004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592" name="PoljeZBesedilom 2">
          <a:extLst>
            <a:ext uri="{FF2B5EF4-FFF2-40B4-BE49-F238E27FC236}">
              <a16:creationId xmlns:a16="http://schemas.microsoft.com/office/drawing/2014/main" id="{00000000-0008-0000-0000-000050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593" name="PoljeZBesedilom 592">
          <a:extLst>
            <a:ext uri="{FF2B5EF4-FFF2-40B4-BE49-F238E27FC236}">
              <a16:creationId xmlns:a16="http://schemas.microsoft.com/office/drawing/2014/main" id="{00000000-0008-0000-0000-000051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594" name="PoljeZBesedilom 2">
          <a:extLst>
            <a:ext uri="{FF2B5EF4-FFF2-40B4-BE49-F238E27FC236}">
              <a16:creationId xmlns:a16="http://schemas.microsoft.com/office/drawing/2014/main" id="{00000000-0008-0000-0000-000052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595" name="PoljeZBesedilom 2">
          <a:extLst>
            <a:ext uri="{FF2B5EF4-FFF2-40B4-BE49-F238E27FC236}">
              <a16:creationId xmlns:a16="http://schemas.microsoft.com/office/drawing/2014/main" id="{00000000-0008-0000-0000-000053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596" name="PoljeZBesedilom 2">
          <a:extLst>
            <a:ext uri="{FF2B5EF4-FFF2-40B4-BE49-F238E27FC236}">
              <a16:creationId xmlns:a16="http://schemas.microsoft.com/office/drawing/2014/main" id="{00000000-0008-0000-0000-000054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597" name="PoljeZBesedilom 2">
          <a:extLst>
            <a:ext uri="{FF2B5EF4-FFF2-40B4-BE49-F238E27FC236}">
              <a16:creationId xmlns:a16="http://schemas.microsoft.com/office/drawing/2014/main" id="{00000000-0008-0000-0000-000055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598" name="PoljeZBesedilom 2">
          <a:extLst>
            <a:ext uri="{FF2B5EF4-FFF2-40B4-BE49-F238E27FC236}">
              <a16:creationId xmlns:a16="http://schemas.microsoft.com/office/drawing/2014/main" id="{00000000-0008-0000-0000-000056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599" name="PoljeZBesedilom 598">
          <a:extLst>
            <a:ext uri="{FF2B5EF4-FFF2-40B4-BE49-F238E27FC236}">
              <a16:creationId xmlns:a16="http://schemas.microsoft.com/office/drawing/2014/main" id="{00000000-0008-0000-0000-000057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00" name="PoljeZBesedilom 2">
          <a:extLst>
            <a:ext uri="{FF2B5EF4-FFF2-40B4-BE49-F238E27FC236}">
              <a16:creationId xmlns:a16="http://schemas.microsoft.com/office/drawing/2014/main" id="{00000000-0008-0000-0000-000058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01" name="PoljeZBesedilom 2">
          <a:extLst>
            <a:ext uri="{FF2B5EF4-FFF2-40B4-BE49-F238E27FC236}">
              <a16:creationId xmlns:a16="http://schemas.microsoft.com/office/drawing/2014/main" id="{00000000-0008-0000-0000-000059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02" name="PoljeZBesedilom 2">
          <a:extLst>
            <a:ext uri="{FF2B5EF4-FFF2-40B4-BE49-F238E27FC236}">
              <a16:creationId xmlns:a16="http://schemas.microsoft.com/office/drawing/2014/main" id="{00000000-0008-0000-0000-00005A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03" name="PoljeZBesedilom 2">
          <a:extLst>
            <a:ext uri="{FF2B5EF4-FFF2-40B4-BE49-F238E27FC236}">
              <a16:creationId xmlns:a16="http://schemas.microsoft.com/office/drawing/2014/main" id="{00000000-0008-0000-0000-00005B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04" name="PoljeZBesedilom 603">
          <a:extLst>
            <a:ext uri="{FF2B5EF4-FFF2-40B4-BE49-F238E27FC236}">
              <a16:creationId xmlns:a16="http://schemas.microsoft.com/office/drawing/2014/main" id="{00000000-0008-0000-0000-00005C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05" name="PoljeZBesedilom 2">
          <a:extLst>
            <a:ext uri="{FF2B5EF4-FFF2-40B4-BE49-F238E27FC236}">
              <a16:creationId xmlns:a16="http://schemas.microsoft.com/office/drawing/2014/main" id="{00000000-0008-0000-0000-00005D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06" name="PoljeZBesedilom 2">
          <a:extLst>
            <a:ext uri="{FF2B5EF4-FFF2-40B4-BE49-F238E27FC236}">
              <a16:creationId xmlns:a16="http://schemas.microsoft.com/office/drawing/2014/main" id="{00000000-0008-0000-0000-00005E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07" name="PoljeZBesedilom 2">
          <a:extLst>
            <a:ext uri="{FF2B5EF4-FFF2-40B4-BE49-F238E27FC236}">
              <a16:creationId xmlns:a16="http://schemas.microsoft.com/office/drawing/2014/main" id="{00000000-0008-0000-0000-00005F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08" name="PoljeZBesedilom 2">
          <a:extLst>
            <a:ext uri="{FF2B5EF4-FFF2-40B4-BE49-F238E27FC236}">
              <a16:creationId xmlns:a16="http://schemas.microsoft.com/office/drawing/2014/main" id="{00000000-0008-0000-0000-000060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09" name="PoljeZBesedilom 2">
          <a:extLst>
            <a:ext uri="{FF2B5EF4-FFF2-40B4-BE49-F238E27FC236}">
              <a16:creationId xmlns:a16="http://schemas.microsoft.com/office/drawing/2014/main" id="{00000000-0008-0000-0000-00006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0" name="PoljeZBesedilom 609">
          <a:extLst>
            <a:ext uri="{FF2B5EF4-FFF2-40B4-BE49-F238E27FC236}">
              <a16:creationId xmlns:a16="http://schemas.microsoft.com/office/drawing/2014/main" id="{00000000-0008-0000-0000-00006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1" name="PoljeZBesedilom 2">
          <a:extLst>
            <a:ext uri="{FF2B5EF4-FFF2-40B4-BE49-F238E27FC236}">
              <a16:creationId xmlns:a16="http://schemas.microsoft.com/office/drawing/2014/main" id="{00000000-0008-0000-0000-00006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2" name="PoljeZBesedilom 2">
          <a:extLst>
            <a:ext uri="{FF2B5EF4-FFF2-40B4-BE49-F238E27FC236}">
              <a16:creationId xmlns:a16="http://schemas.microsoft.com/office/drawing/2014/main" id="{00000000-0008-0000-0000-000064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3" name="PoljeZBesedilom 2">
          <a:extLst>
            <a:ext uri="{FF2B5EF4-FFF2-40B4-BE49-F238E27FC236}">
              <a16:creationId xmlns:a16="http://schemas.microsoft.com/office/drawing/2014/main" id="{00000000-0008-0000-0000-000065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4" name="PoljeZBesedilom 2">
          <a:extLst>
            <a:ext uri="{FF2B5EF4-FFF2-40B4-BE49-F238E27FC236}">
              <a16:creationId xmlns:a16="http://schemas.microsoft.com/office/drawing/2014/main" id="{00000000-0008-0000-0000-000066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5" name="PoljeZBesedilom 2">
          <a:extLst>
            <a:ext uri="{FF2B5EF4-FFF2-40B4-BE49-F238E27FC236}">
              <a16:creationId xmlns:a16="http://schemas.microsoft.com/office/drawing/2014/main" id="{00000000-0008-0000-0000-000067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6" name="PoljeZBesedilom 615">
          <a:extLst>
            <a:ext uri="{FF2B5EF4-FFF2-40B4-BE49-F238E27FC236}">
              <a16:creationId xmlns:a16="http://schemas.microsoft.com/office/drawing/2014/main" id="{00000000-0008-0000-0000-00006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7" name="PoljeZBesedilom 2">
          <a:extLst>
            <a:ext uri="{FF2B5EF4-FFF2-40B4-BE49-F238E27FC236}">
              <a16:creationId xmlns:a16="http://schemas.microsoft.com/office/drawing/2014/main" id="{00000000-0008-0000-0000-00006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8" name="PoljeZBesedilom 2">
          <a:extLst>
            <a:ext uri="{FF2B5EF4-FFF2-40B4-BE49-F238E27FC236}">
              <a16:creationId xmlns:a16="http://schemas.microsoft.com/office/drawing/2014/main" id="{00000000-0008-0000-0000-00006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19" name="PoljeZBesedilom 2">
          <a:extLst>
            <a:ext uri="{FF2B5EF4-FFF2-40B4-BE49-F238E27FC236}">
              <a16:creationId xmlns:a16="http://schemas.microsoft.com/office/drawing/2014/main" id="{00000000-0008-0000-0000-00006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20" name="PoljeZBesedilom 2">
          <a:extLst>
            <a:ext uri="{FF2B5EF4-FFF2-40B4-BE49-F238E27FC236}">
              <a16:creationId xmlns:a16="http://schemas.microsoft.com/office/drawing/2014/main" id="{00000000-0008-0000-0000-00006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1" name="PoljeZBesedilom 2">
          <a:extLst>
            <a:ext uri="{FF2B5EF4-FFF2-40B4-BE49-F238E27FC236}">
              <a16:creationId xmlns:a16="http://schemas.microsoft.com/office/drawing/2014/main" id="{00000000-0008-0000-0000-00006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2" name="PoljeZBesedilom 621">
          <a:extLst>
            <a:ext uri="{FF2B5EF4-FFF2-40B4-BE49-F238E27FC236}">
              <a16:creationId xmlns:a16="http://schemas.microsoft.com/office/drawing/2014/main" id="{00000000-0008-0000-0000-00006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3" name="PoljeZBesedilom 2">
          <a:extLst>
            <a:ext uri="{FF2B5EF4-FFF2-40B4-BE49-F238E27FC236}">
              <a16:creationId xmlns:a16="http://schemas.microsoft.com/office/drawing/2014/main" id="{00000000-0008-0000-0000-00006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4" name="PoljeZBesedilom 2">
          <a:extLst>
            <a:ext uri="{FF2B5EF4-FFF2-40B4-BE49-F238E27FC236}">
              <a16:creationId xmlns:a16="http://schemas.microsoft.com/office/drawing/2014/main" id="{00000000-0008-0000-0000-000070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5" name="PoljeZBesedilom 2">
          <a:extLst>
            <a:ext uri="{FF2B5EF4-FFF2-40B4-BE49-F238E27FC236}">
              <a16:creationId xmlns:a16="http://schemas.microsoft.com/office/drawing/2014/main" id="{00000000-0008-0000-0000-000071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6" name="PoljeZBesedilom 2">
          <a:extLst>
            <a:ext uri="{FF2B5EF4-FFF2-40B4-BE49-F238E27FC236}">
              <a16:creationId xmlns:a16="http://schemas.microsoft.com/office/drawing/2014/main" id="{00000000-0008-0000-0000-000072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7" name="PoljeZBesedilom 2">
          <a:extLst>
            <a:ext uri="{FF2B5EF4-FFF2-40B4-BE49-F238E27FC236}">
              <a16:creationId xmlns:a16="http://schemas.microsoft.com/office/drawing/2014/main" id="{00000000-0008-0000-0000-000073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8" name="PoljeZBesedilom 627">
          <a:extLst>
            <a:ext uri="{FF2B5EF4-FFF2-40B4-BE49-F238E27FC236}">
              <a16:creationId xmlns:a16="http://schemas.microsoft.com/office/drawing/2014/main" id="{00000000-0008-0000-0000-00007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29" name="PoljeZBesedilom 2">
          <a:extLst>
            <a:ext uri="{FF2B5EF4-FFF2-40B4-BE49-F238E27FC236}">
              <a16:creationId xmlns:a16="http://schemas.microsoft.com/office/drawing/2014/main" id="{00000000-0008-0000-0000-00007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30" name="PoljeZBesedilom 2">
          <a:extLst>
            <a:ext uri="{FF2B5EF4-FFF2-40B4-BE49-F238E27FC236}">
              <a16:creationId xmlns:a16="http://schemas.microsoft.com/office/drawing/2014/main" id="{00000000-0008-0000-0000-00007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31" name="PoljeZBesedilom 2">
          <a:extLst>
            <a:ext uri="{FF2B5EF4-FFF2-40B4-BE49-F238E27FC236}">
              <a16:creationId xmlns:a16="http://schemas.microsoft.com/office/drawing/2014/main" id="{00000000-0008-0000-0000-00007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632" name="PoljeZBesedilom 2">
          <a:extLst>
            <a:ext uri="{FF2B5EF4-FFF2-40B4-BE49-F238E27FC236}">
              <a16:creationId xmlns:a16="http://schemas.microsoft.com/office/drawing/2014/main" id="{00000000-0008-0000-0000-00007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633" name="PoljeZBesedilom 2">
          <a:extLst>
            <a:ext uri="{FF2B5EF4-FFF2-40B4-BE49-F238E27FC236}">
              <a16:creationId xmlns:a16="http://schemas.microsoft.com/office/drawing/2014/main" id="{00000000-0008-0000-0000-000079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634" name="PoljeZBesedilom 633">
          <a:extLst>
            <a:ext uri="{FF2B5EF4-FFF2-40B4-BE49-F238E27FC236}">
              <a16:creationId xmlns:a16="http://schemas.microsoft.com/office/drawing/2014/main" id="{00000000-0008-0000-0000-00007A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635" name="PoljeZBesedilom 2">
          <a:extLst>
            <a:ext uri="{FF2B5EF4-FFF2-40B4-BE49-F238E27FC236}">
              <a16:creationId xmlns:a16="http://schemas.microsoft.com/office/drawing/2014/main" id="{00000000-0008-0000-0000-00007B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636" name="PoljeZBesedilom 2">
          <a:extLst>
            <a:ext uri="{FF2B5EF4-FFF2-40B4-BE49-F238E27FC236}">
              <a16:creationId xmlns:a16="http://schemas.microsoft.com/office/drawing/2014/main" id="{00000000-0008-0000-0000-00007C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637" name="PoljeZBesedilom 2">
          <a:extLst>
            <a:ext uri="{FF2B5EF4-FFF2-40B4-BE49-F238E27FC236}">
              <a16:creationId xmlns:a16="http://schemas.microsoft.com/office/drawing/2014/main" id="{00000000-0008-0000-0000-00007D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638" name="PoljeZBesedilom 2">
          <a:extLst>
            <a:ext uri="{FF2B5EF4-FFF2-40B4-BE49-F238E27FC236}">
              <a16:creationId xmlns:a16="http://schemas.microsoft.com/office/drawing/2014/main" id="{00000000-0008-0000-0000-00007E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39" name="PoljeZBesedilom 2">
          <a:extLst>
            <a:ext uri="{FF2B5EF4-FFF2-40B4-BE49-F238E27FC236}">
              <a16:creationId xmlns:a16="http://schemas.microsoft.com/office/drawing/2014/main" id="{00000000-0008-0000-0000-00007F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40" name="PoljeZBesedilom 639">
          <a:extLst>
            <a:ext uri="{FF2B5EF4-FFF2-40B4-BE49-F238E27FC236}">
              <a16:creationId xmlns:a16="http://schemas.microsoft.com/office/drawing/2014/main" id="{00000000-0008-0000-0000-000080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41" name="PoljeZBesedilom 2">
          <a:extLst>
            <a:ext uri="{FF2B5EF4-FFF2-40B4-BE49-F238E27FC236}">
              <a16:creationId xmlns:a16="http://schemas.microsoft.com/office/drawing/2014/main" id="{00000000-0008-0000-0000-000081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42" name="PoljeZBesedilom 2">
          <a:extLst>
            <a:ext uri="{FF2B5EF4-FFF2-40B4-BE49-F238E27FC236}">
              <a16:creationId xmlns:a16="http://schemas.microsoft.com/office/drawing/2014/main" id="{00000000-0008-0000-0000-000082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43" name="PoljeZBesedilom 2">
          <a:extLst>
            <a:ext uri="{FF2B5EF4-FFF2-40B4-BE49-F238E27FC236}">
              <a16:creationId xmlns:a16="http://schemas.microsoft.com/office/drawing/2014/main" id="{00000000-0008-0000-0000-000083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2950"/>
    <xdr:sp macro="" textlink="">
      <xdr:nvSpPr>
        <xdr:cNvPr id="644" name="PoljeZBesedilom 2">
          <a:extLst>
            <a:ext uri="{FF2B5EF4-FFF2-40B4-BE49-F238E27FC236}">
              <a16:creationId xmlns:a16="http://schemas.microsoft.com/office/drawing/2014/main" id="{00000000-0008-0000-0000-000084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45" name="PoljeZBesedilom 644">
          <a:extLst>
            <a:ext uri="{FF2B5EF4-FFF2-40B4-BE49-F238E27FC236}">
              <a16:creationId xmlns:a16="http://schemas.microsoft.com/office/drawing/2014/main" id="{00000000-0008-0000-0000-000085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46" name="PoljeZBesedilom 2">
          <a:extLst>
            <a:ext uri="{FF2B5EF4-FFF2-40B4-BE49-F238E27FC236}">
              <a16:creationId xmlns:a16="http://schemas.microsoft.com/office/drawing/2014/main" id="{00000000-0008-0000-0000-000086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47" name="PoljeZBesedilom 2">
          <a:extLst>
            <a:ext uri="{FF2B5EF4-FFF2-40B4-BE49-F238E27FC236}">
              <a16:creationId xmlns:a16="http://schemas.microsoft.com/office/drawing/2014/main" id="{00000000-0008-0000-0000-000087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48" name="PoljeZBesedilom 2">
          <a:extLst>
            <a:ext uri="{FF2B5EF4-FFF2-40B4-BE49-F238E27FC236}">
              <a16:creationId xmlns:a16="http://schemas.microsoft.com/office/drawing/2014/main" id="{00000000-0008-0000-0000-000088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74009"/>
    <xdr:sp macro="" textlink="">
      <xdr:nvSpPr>
        <xdr:cNvPr id="649" name="PoljeZBesedilom 2">
          <a:extLst>
            <a:ext uri="{FF2B5EF4-FFF2-40B4-BE49-F238E27FC236}">
              <a16:creationId xmlns:a16="http://schemas.microsoft.com/office/drawing/2014/main" id="{00000000-0008-0000-0000-000089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0" name="PoljeZBesedilom 2">
          <a:extLst>
            <a:ext uri="{FF2B5EF4-FFF2-40B4-BE49-F238E27FC236}">
              <a16:creationId xmlns:a16="http://schemas.microsoft.com/office/drawing/2014/main" id="{00000000-0008-0000-0000-00008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1" name="PoljeZBesedilom 650">
          <a:extLst>
            <a:ext uri="{FF2B5EF4-FFF2-40B4-BE49-F238E27FC236}">
              <a16:creationId xmlns:a16="http://schemas.microsoft.com/office/drawing/2014/main" id="{00000000-0008-0000-0000-00008B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2" name="PoljeZBesedilom 2">
          <a:extLst>
            <a:ext uri="{FF2B5EF4-FFF2-40B4-BE49-F238E27FC236}">
              <a16:creationId xmlns:a16="http://schemas.microsoft.com/office/drawing/2014/main" id="{00000000-0008-0000-0000-00008C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3" name="PoljeZBesedilom 2">
          <a:extLst>
            <a:ext uri="{FF2B5EF4-FFF2-40B4-BE49-F238E27FC236}">
              <a16:creationId xmlns:a16="http://schemas.microsoft.com/office/drawing/2014/main" id="{00000000-0008-0000-0000-00008D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4" name="PoljeZBesedilom 2">
          <a:extLst>
            <a:ext uri="{FF2B5EF4-FFF2-40B4-BE49-F238E27FC236}">
              <a16:creationId xmlns:a16="http://schemas.microsoft.com/office/drawing/2014/main" id="{00000000-0008-0000-0000-00008E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5" name="PoljeZBesedilom 2">
          <a:extLst>
            <a:ext uri="{FF2B5EF4-FFF2-40B4-BE49-F238E27FC236}">
              <a16:creationId xmlns:a16="http://schemas.microsoft.com/office/drawing/2014/main" id="{00000000-0008-0000-0000-00008F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6" name="PoljeZBesedilom 2">
          <a:extLst>
            <a:ext uri="{FF2B5EF4-FFF2-40B4-BE49-F238E27FC236}">
              <a16:creationId xmlns:a16="http://schemas.microsoft.com/office/drawing/2014/main" id="{00000000-0008-0000-0000-000090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7" name="PoljeZBesedilom 656">
          <a:extLst>
            <a:ext uri="{FF2B5EF4-FFF2-40B4-BE49-F238E27FC236}">
              <a16:creationId xmlns:a16="http://schemas.microsoft.com/office/drawing/2014/main" id="{00000000-0008-0000-0000-000091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8" name="PoljeZBesedilom 2">
          <a:extLst>
            <a:ext uri="{FF2B5EF4-FFF2-40B4-BE49-F238E27FC236}">
              <a16:creationId xmlns:a16="http://schemas.microsoft.com/office/drawing/2014/main" id="{00000000-0008-0000-0000-000092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59" name="PoljeZBesedilom 2">
          <a:extLst>
            <a:ext uri="{FF2B5EF4-FFF2-40B4-BE49-F238E27FC236}">
              <a16:creationId xmlns:a16="http://schemas.microsoft.com/office/drawing/2014/main" id="{00000000-0008-0000-0000-000093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0" name="PoljeZBesedilom 2">
          <a:extLst>
            <a:ext uri="{FF2B5EF4-FFF2-40B4-BE49-F238E27FC236}">
              <a16:creationId xmlns:a16="http://schemas.microsoft.com/office/drawing/2014/main" id="{00000000-0008-0000-0000-000094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1" name="PoljeZBesedilom 2">
          <a:extLst>
            <a:ext uri="{FF2B5EF4-FFF2-40B4-BE49-F238E27FC236}">
              <a16:creationId xmlns:a16="http://schemas.microsoft.com/office/drawing/2014/main" id="{00000000-0008-0000-0000-00009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2" name="PoljeZBesedilom 2">
          <a:extLst>
            <a:ext uri="{FF2B5EF4-FFF2-40B4-BE49-F238E27FC236}">
              <a16:creationId xmlns:a16="http://schemas.microsoft.com/office/drawing/2014/main" id="{00000000-0008-0000-0000-00009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3" name="PoljeZBesedilom 662">
          <a:extLst>
            <a:ext uri="{FF2B5EF4-FFF2-40B4-BE49-F238E27FC236}">
              <a16:creationId xmlns:a16="http://schemas.microsoft.com/office/drawing/2014/main" id="{00000000-0008-0000-0000-00009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4" name="PoljeZBesedilom 2">
          <a:extLst>
            <a:ext uri="{FF2B5EF4-FFF2-40B4-BE49-F238E27FC236}">
              <a16:creationId xmlns:a16="http://schemas.microsoft.com/office/drawing/2014/main" id="{00000000-0008-0000-0000-000098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5" name="PoljeZBesedilom 2">
          <a:extLst>
            <a:ext uri="{FF2B5EF4-FFF2-40B4-BE49-F238E27FC236}">
              <a16:creationId xmlns:a16="http://schemas.microsoft.com/office/drawing/2014/main" id="{00000000-0008-0000-0000-000099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6" name="PoljeZBesedilom 2">
          <a:extLst>
            <a:ext uri="{FF2B5EF4-FFF2-40B4-BE49-F238E27FC236}">
              <a16:creationId xmlns:a16="http://schemas.microsoft.com/office/drawing/2014/main" id="{00000000-0008-0000-0000-00009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7" name="PoljeZBesedilom 2">
          <a:extLst>
            <a:ext uri="{FF2B5EF4-FFF2-40B4-BE49-F238E27FC236}">
              <a16:creationId xmlns:a16="http://schemas.microsoft.com/office/drawing/2014/main" id="{00000000-0008-0000-0000-00009B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8" name="PoljeZBesedilom 2">
          <a:extLst>
            <a:ext uri="{FF2B5EF4-FFF2-40B4-BE49-F238E27FC236}">
              <a16:creationId xmlns:a16="http://schemas.microsoft.com/office/drawing/2014/main" id="{00000000-0008-0000-0000-00009C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69" name="PoljeZBesedilom 668">
          <a:extLst>
            <a:ext uri="{FF2B5EF4-FFF2-40B4-BE49-F238E27FC236}">
              <a16:creationId xmlns:a16="http://schemas.microsoft.com/office/drawing/2014/main" id="{00000000-0008-0000-0000-00009D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0" name="PoljeZBesedilom 2">
          <a:extLst>
            <a:ext uri="{FF2B5EF4-FFF2-40B4-BE49-F238E27FC236}">
              <a16:creationId xmlns:a16="http://schemas.microsoft.com/office/drawing/2014/main" id="{00000000-0008-0000-0000-00009E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1" name="PoljeZBesedilom 2">
          <a:extLst>
            <a:ext uri="{FF2B5EF4-FFF2-40B4-BE49-F238E27FC236}">
              <a16:creationId xmlns:a16="http://schemas.microsoft.com/office/drawing/2014/main" id="{00000000-0008-0000-0000-00009F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2" name="PoljeZBesedilom 2">
          <a:extLst>
            <a:ext uri="{FF2B5EF4-FFF2-40B4-BE49-F238E27FC236}">
              <a16:creationId xmlns:a16="http://schemas.microsoft.com/office/drawing/2014/main" id="{00000000-0008-0000-0000-0000A0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3" name="PoljeZBesedilom 2">
          <a:extLst>
            <a:ext uri="{FF2B5EF4-FFF2-40B4-BE49-F238E27FC236}">
              <a16:creationId xmlns:a16="http://schemas.microsoft.com/office/drawing/2014/main" id="{00000000-0008-0000-0000-0000A1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4" name="PoljeZBesedilom 2">
          <a:extLst>
            <a:ext uri="{FF2B5EF4-FFF2-40B4-BE49-F238E27FC236}">
              <a16:creationId xmlns:a16="http://schemas.microsoft.com/office/drawing/2014/main" id="{00000000-0008-0000-0000-0000A2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5" name="PoljeZBesedilom 674">
          <a:extLst>
            <a:ext uri="{FF2B5EF4-FFF2-40B4-BE49-F238E27FC236}">
              <a16:creationId xmlns:a16="http://schemas.microsoft.com/office/drawing/2014/main" id="{00000000-0008-0000-0000-0000A3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6" name="PoljeZBesedilom 2">
          <a:extLst>
            <a:ext uri="{FF2B5EF4-FFF2-40B4-BE49-F238E27FC236}">
              <a16:creationId xmlns:a16="http://schemas.microsoft.com/office/drawing/2014/main" id="{00000000-0008-0000-0000-0000A4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7" name="PoljeZBesedilom 2">
          <a:extLst>
            <a:ext uri="{FF2B5EF4-FFF2-40B4-BE49-F238E27FC236}">
              <a16:creationId xmlns:a16="http://schemas.microsoft.com/office/drawing/2014/main" id="{00000000-0008-0000-0000-0000A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8" name="PoljeZBesedilom 2">
          <a:extLst>
            <a:ext uri="{FF2B5EF4-FFF2-40B4-BE49-F238E27FC236}">
              <a16:creationId xmlns:a16="http://schemas.microsoft.com/office/drawing/2014/main" id="{00000000-0008-0000-0000-0000A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679" name="PoljeZBesedilom 2">
          <a:extLst>
            <a:ext uri="{FF2B5EF4-FFF2-40B4-BE49-F238E27FC236}">
              <a16:creationId xmlns:a16="http://schemas.microsoft.com/office/drawing/2014/main" id="{00000000-0008-0000-0000-0000A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0" name="PoljeZBesedilom 2">
          <a:extLst>
            <a:ext uri="{FF2B5EF4-FFF2-40B4-BE49-F238E27FC236}">
              <a16:creationId xmlns:a16="http://schemas.microsoft.com/office/drawing/2014/main" id="{00000000-0008-0000-0000-0000A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1" name="PoljeZBesedilom 680">
          <a:extLst>
            <a:ext uri="{FF2B5EF4-FFF2-40B4-BE49-F238E27FC236}">
              <a16:creationId xmlns:a16="http://schemas.microsoft.com/office/drawing/2014/main" id="{00000000-0008-0000-0000-0000A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2" name="PoljeZBesedilom 2">
          <a:extLst>
            <a:ext uri="{FF2B5EF4-FFF2-40B4-BE49-F238E27FC236}">
              <a16:creationId xmlns:a16="http://schemas.microsoft.com/office/drawing/2014/main" id="{00000000-0008-0000-0000-0000A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3" name="PoljeZBesedilom 2">
          <a:extLst>
            <a:ext uri="{FF2B5EF4-FFF2-40B4-BE49-F238E27FC236}">
              <a16:creationId xmlns:a16="http://schemas.microsoft.com/office/drawing/2014/main" id="{00000000-0008-0000-0000-0000A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4" name="PoljeZBesedilom 2">
          <a:extLst>
            <a:ext uri="{FF2B5EF4-FFF2-40B4-BE49-F238E27FC236}">
              <a16:creationId xmlns:a16="http://schemas.microsoft.com/office/drawing/2014/main" id="{00000000-0008-0000-0000-0000A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5" name="PoljeZBesedilom 2">
          <a:extLst>
            <a:ext uri="{FF2B5EF4-FFF2-40B4-BE49-F238E27FC236}">
              <a16:creationId xmlns:a16="http://schemas.microsoft.com/office/drawing/2014/main" id="{00000000-0008-0000-0000-0000A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6" name="PoljeZBesedilom 2">
          <a:extLst>
            <a:ext uri="{FF2B5EF4-FFF2-40B4-BE49-F238E27FC236}">
              <a16:creationId xmlns:a16="http://schemas.microsoft.com/office/drawing/2014/main" id="{00000000-0008-0000-0000-0000A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7" name="PoljeZBesedilom 686">
          <a:extLst>
            <a:ext uri="{FF2B5EF4-FFF2-40B4-BE49-F238E27FC236}">
              <a16:creationId xmlns:a16="http://schemas.microsoft.com/office/drawing/2014/main" id="{00000000-0008-0000-0000-0000A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8" name="PoljeZBesedilom 2">
          <a:extLst>
            <a:ext uri="{FF2B5EF4-FFF2-40B4-BE49-F238E27FC236}">
              <a16:creationId xmlns:a16="http://schemas.microsoft.com/office/drawing/2014/main" id="{00000000-0008-0000-0000-0000B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89" name="PoljeZBesedilom 2">
          <a:extLst>
            <a:ext uri="{FF2B5EF4-FFF2-40B4-BE49-F238E27FC236}">
              <a16:creationId xmlns:a16="http://schemas.microsoft.com/office/drawing/2014/main" id="{00000000-0008-0000-0000-0000B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90" name="PoljeZBesedilom 2">
          <a:extLst>
            <a:ext uri="{FF2B5EF4-FFF2-40B4-BE49-F238E27FC236}">
              <a16:creationId xmlns:a16="http://schemas.microsoft.com/office/drawing/2014/main" id="{00000000-0008-0000-0000-0000B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691" name="PoljeZBesedilom 2">
          <a:extLst>
            <a:ext uri="{FF2B5EF4-FFF2-40B4-BE49-F238E27FC236}">
              <a16:creationId xmlns:a16="http://schemas.microsoft.com/office/drawing/2014/main" id="{00000000-0008-0000-0000-0000B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692" name="PoljeZBesedilom 2">
          <a:extLst>
            <a:ext uri="{FF2B5EF4-FFF2-40B4-BE49-F238E27FC236}">
              <a16:creationId xmlns:a16="http://schemas.microsoft.com/office/drawing/2014/main" id="{00000000-0008-0000-0000-0000B4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693" name="PoljeZBesedilom 692">
          <a:extLst>
            <a:ext uri="{FF2B5EF4-FFF2-40B4-BE49-F238E27FC236}">
              <a16:creationId xmlns:a16="http://schemas.microsoft.com/office/drawing/2014/main" id="{00000000-0008-0000-0000-0000B5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694" name="PoljeZBesedilom 2">
          <a:extLst>
            <a:ext uri="{FF2B5EF4-FFF2-40B4-BE49-F238E27FC236}">
              <a16:creationId xmlns:a16="http://schemas.microsoft.com/office/drawing/2014/main" id="{00000000-0008-0000-0000-0000B6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695" name="PoljeZBesedilom 2">
          <a:extLst>
            <a:ext uri="{FF2B5EF4-FFF2-40B4-BE49-F238E27FC236}">
              <a16:creationId xmlns:a16="http://schemas.microsoft.com/office/drawing/2014/main" id="{00000000-0008-0000-0000-0000B7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696" name="PoljeZBesedilom 2">
          <a:extLst>
            <a:ext uri="{FF2B5EF4-FFF2-40B4-BE49-F238E27FC236}">
              <a16:creationId xmlns:a16="http://schemas.microsoft.com/office/drawing/2014/main" id="{00000000-0008-0000-0000-0000B8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697" name="PoljeZBesedilom 2">
          <a:extLst>
            <a:ext uri="{FF2B5EF4-FFF2-40B4-BE49-F238E27FC236}">
              <a16:creationId xmlns:a16="http://schemas.microsoft.com/office/drawing/2014/main" id="{00000000-0008-0000-0000-0000B9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698" name="PoljeZBesedilom 2">
          <a:extLst>
            <a:ext uri="{FF2B5EF4-FFF2-40B4-BE49-F238E27FC236}">
              <a16:creationId xmlns:a16="http://schemas.microsoft.com/office/drawing/2014/main" id="{00000000-0008-0000-0000-0000BA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699" name="PoljeZBesedilom 698">
          <a:extLst>
            <a:ext uri="{FF2B5EF4-FFF2-40B4-BE49-F238E27FC236}">
              <a16:creationId xmlns:a16="http://schemas.microsoft.com/office/drawing/2014/main" id="{00000000-0008-0000-0000-0000BB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00" name="PoljeZBesedilom 2">
          <a:extLst>
            <a:ext uri="{FF2B5EF4-FFF2-40B4-BE49-F238E27FC236}">
              <a16:creationId xmlns:a16="http://schemas.microsoft.com/office/drawing/2014/main" id="{00000000-0008-0000-0000-0000BC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01" name="PoljeZBesedilom 2">
          <a:extLst>
            <a:ext uri="{FF2B5EF4-FFF2-40B4-BE49-F238E27FC236}">
              <a16:creationId xmlns:a16="http://schemas.microsoft.com/office/drawing/2014/main" id="{00000000-0008-0000-0000-0000BD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02" name="PoljeZBesedilom 2">
          <a:extLst>
            <a:ext uri="{FF2B5EF4-FFF2-40B4-BE49-F238E27FC236}">
              <a16:creationId xmlns:a16="http://schemas.microsoft.com/office/drawing/2014/main" id="{00000000-0008-0000-0000-0000BE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03" name="PoljeZBesedilom 2">
          <a:extLst>
            <a:ext uri="{FF2B5EF4-FFF2-40B4-BE49-F238E27FC236}">
              <a16:creationId xmlns:a16="http://schemas.microsoft.com/office/drawing/2014/main" id="{00000000-0008-0000-0000-0000BF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04" name="PoljeZBesedilom 703">
          <a:extLst>
            <a:ext uri="{FF2B5EF4-FFF2-40B4-BE49-F238E27FC236}">
              <a16:creationId xmlns:a16="http://schemas.microsoft.com/office/drawing/2014/main" id="{00000000-0008-0000-0000-0000C0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05" name="PoljeZBesedilom 2">
          <a:extLst>
            <a:ext uri="{FF2B5EF4-FFF2-40B4-BE49-F238E27FC236}">
              <a16:creationId xmlns:a16="http://schemas.microsoft.com/office/drawing/2014/main" id="{00000000-0008-0000-0000-0000C1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06" name="PoljeZBesedilom 2">
          <a:extLst>
            <a:ext uri="{FF2B5EF4-FFF2-40B4-BE49-F238E27FC236}">
              <a16:creationId xmlns:a16="http://schemas.microsoft.com/office/drawing/2014/main" id="{00000000-0008-0000-0000-0000C2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07" name="PoljeZBesedilom 2">
          <a:extLst>
            <a:ext uri="{FF2B5EF4-FFF2-40B4-BE49-F238E27FC236}">
              <a16:creationId xmlns:a16="http://schemas.microsoft.com/office/drawing/2014/main" id="{00000000-0008-0000-0000-0000C3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08" name="PoljeZBesedilom 2">
          <a:extLst>
            <a:ext uri="{FF2B5EF4-FFF2-40B4-BE49-F238E27FC236}">
              <a16:creationId xmlns:a16="http://schemas.microsoft.com/office/drawing/2014/main" id="{00000000-0008-0000-0000-0000C4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709" name="PoljeZBesedilom 2">
          <a:extLst>
            <a:ext uri="{FF2B5EF4-FFF2-40B4-BE49-F238E27FC236}">
              <a16:creationId xmlns:a16="http://schemas.microsoft.com/office/drawing/2014/main" id="{00000000-0008-0000-0000-0000C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710" name="PoljeZBesedilom 709">
          <a:extLst>
            <a:ext uri="{FF2B5EF4-FFF2-40B4-BE49-F238E27FC236}">
              <a16:creationId xmlns:a16="http://schemas.microsoft.com/office/drawing/2014/main" id="{00000000-0008-0000-0000-0000C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711" name="PoljeZBesedilom 2">
          <a:extLst>
            <a:ext uri="{FF2B5EF4-FFF2-40B4-BE49-F238E27FC236}">
              <a16:creationId xmlns:a16="http://schemas.microsoft.com/office/drawing/2014/main" id="{00000000-0008-0000-0000-0000C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712" name="PoljeZBesedilom 2">
          <a:extLst>
            <a:ext uri="{FF2B5EF4-FFF2-40B4-BE49-F238E27FC236}">
              <a16:creationId xmlns:a16="http://schemas.microsoft.com/office/drawing/2014/main" id="{00000000-0008-0000-0000-0000C8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713" name="PoljeZBesedilom 2">
          <a:extLst>
            <a:ext uri="{FF2B5EF4-FFF2-40B4-BE49-F238E27FC236}">
              <a16:creationId xmlns:a16="http://schemas.microsoft.com/office/drawing/2014/main" id="{00000000-0008-0000-0000-0000C9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611</xdr:row>
      <xdr:rowOff>0</xdr:rowOff>
    </xdr:from>
    <xdr:ext cx="184731" cy="264560"/>
    <xdr:sp macro="" textlink="">
      <xdr:nvSpPr>
        <xdr:cNvPr id="714" name="PoljeZBesedilom 2">
          <a:extLst>
            <a:ext uri="{FF2B5EF4-FFF2-40B4-BE49-F238E27FC236}">
              <a16:creationId xmlns:a16="http://schemas.microsoft.com/office/drawing/2014/main" id="{00000000-0008-0000-0000-0000C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15" name="PoljeZBesedilom 2">
          <a:extLst>
            <a:ext uri="{FF2B5EF4-FFF2-40B4-BE49-F238E27FC236}">
              <a16:creationId xmlns:a16="http://schemas.microsoft.com/office/drawing/2014/main" id="{00000000-0008-0000-0000-0000C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16" name="PoljeZBesedilom 715">
          <a:extLst>
            <a:ext uri="{FF2B5EF4-FFF2-40B4-BE49-F238E27FC236}">
              <a16:creationId xmlns:a16="http://schemas.microsoft.com/office/drawing/2014/main" id="{00000000-0008-0000-0000-0000C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17" name="PoljeZBesedilom 2">
          <a:extLst>
            <a:ext uri="{FF2B5EF4-FFF2-40B4-BE49-F238E27FC236}">
              <a16:creationId xmlns:a16="http://schemas.microsoft.com/office/drawing/2014/main" id="{00000000-0008-0000-0000-0000C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18" name="PoljeZBesedilom 2">
          <a:extLst>
            <a:ext uri="{FF2B5EF4-FFF2-40B4-BE49-F238E27FC236}">
              <a16:creationId xmlns:a16="http://schemas.microsoft.com/office/drawing/2014/main" id="{00000000-0008-0000-0000-0000C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19" name="PoljeZBesedilom 2">
          <a:extLst>
            <a:ext uri="{FF2B5EF4-FFF2-40B4-BE49-F238E27FC236}">
              <a16:creationId xmlns:a16="http://schemas.microsoft.com/office/drawing/2014/main" id="{00000000-0008-0000-0000-0000C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20" name="PoljeZBesedilom 2">
          <a:extLst>
            <a:ext uri="{FF2B5EF4-FFF2-40B4-BE49-F238E27FC236}">
              <a16:creationId xmlns:a16="http://schemas.microsoft.com/office/drawing/2014/main" id="{00000000-0008-0000-0000-0000D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21" name="PoljeZBesedilom 2">
          <a:extLst>
            <a:ext uri="{FF2B5EF4-FFF2-40B4-BE49-F238E27FC236}">
              <a16:creationId xmlns:a16="http://schemas.microsoft.com/office/drawing/2014/main" id="{00000000-0008-0000-0000-0000D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22" name="PoljeZBesedilom 721">
          <a:extLst>
            <a:ext uri="{FF2B5EF4-FFF2-40B4-BE49-F238E27FC236}">
              <a16:creationId xmlns:a16="http://schemas.microsoft.com/office/drawing/2014/main" id="{00000000-0008-0000-0000-0000D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23" name="PoljeZBesedilom 2">
          <a:extLst>
            <a:ext uri="{FF2B5EF4-FFF2-40B4-BE49-F238E27FC236}">
              <a16:creationId xmlns:a16="http://schemas.microsoft.com/office/drawing/2014/main" id="{00000000-0008-0000-0000-0000D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24" name="PoljeZBesedilom 2">
          <a:extLst>
            <a:ext uri="{FF2B5EF4-FFF2-40B4-BE49-F238E27FC236}">
              <a16:creationId xmlns:a16="http://schemas.microsoft.com/office/drawing/2014/main" id="{00000000-0008-0000-0000-0000D4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25" name="PoljeZBesedilom 2">
          <a:extLst>
            <a:ext uri="{FF2B5EF4-FFF2-40B4-BE49-F238E27FC236}">
              <a16:creationId xmlns:a16="http://schemas.microsoft.com/office/drawing/2014/main" id="{00000000-0008-0000-0000-0000D5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611</xdr:row>
      <xdr:rowOff>0</xdr:rowOff>
    </xdr:from>
    <xdr:ext cx="184731" cy="264560"/>
    <xdr:sp macro="" textlink="">
      <xdr:nvSpPr>
        <xdr:cNvPr id="726" name="PoljeZBesedilom 2">
          <a:extLst>
            <a:ext uri="{FF2B5EF4-FFF2-40B4-BE49-F238E27FC236}">
              <a16:creationId xmlns:a16="http://schemas.microsoft.com/office/drawing/2014/main" id="{00000000-0008-0000-0000-0000D6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27" name="PoljeZBesedilom 2">
          <a:extLst>
            <a:ext uri="{FF2B5EF4-FFF2-40B4-BE49-F238E27FC236}">
              <a16:creationId xmlns:a16="http://schemas.microsoft.com/office/drawing/2014/main" id="{00000000-0008-0000-0000-0000D7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28" name="PoljeZBesedilom 727">
          <a:extLst>
            <a:ext uri="{FF2B5EF4-FFF2-40B4-BE49-F238E27FC236}">
              <a16:creationId xmlns:a16="http://schemas.microsoft.com/office/drawing/2014/main" id="{00000000-0008-0000-0000-0000D8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29" name="PoljeZBesedilom 2">
          <a:extLst>
            <a:ext uri="{FF2B5EF4-FFF2-40B4-BE49-F238E27FC236}">
              <a16:creationId xmlns:a16="http://schemas.microsoft.com/office/drawing/2014/main" id="{00000000-0008-0000-0000-0000D9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0" name="PoljeZBesedilom 2">
          <a:extLst>
            <a:ext uri="{FF2B5EF4-FFF2-40B4-BE49-F238E27FC236}">
              <a16:creationId xmlns:a16="http://schemas.microsoft.com/office/drawing/2014/main" id="{00000000-0008-0000-0000-0000DA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1" name="PoljeZBesedilom 2">
          <a:extLst>
            <a:ext uri="{FF2B5EF4-FFF2-40B4-BE49-F238E27FC236}">
              <a16:creationId xmlns:a16="http://schemas.microsoft.com/office/drawing/2014/main" id="{00000000-0008-0000-0000-0000DB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2" name="PoljeZBesedilom 2">
          <a:extLst>
            <a:ext uri="{FF2B5EF4-FFF2-40B4-BE49-F238E27FC236}">
              <a16:creationId xmlns:a16="http://schemas.microsoft.com/office/drawing/2014/main" id="{00000000-0008-0000-0000-0000DC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3" name="PoljeZBesedilom 2">
          <a:extLst>
            <a:ext uri="{FF2B5EF4-FFF2-40B4-BE49-F238E27FC236}">
              <a16:creationId xmlns:a16="http://schemas.microsoft.com/office/drawing/2014/main" id="{00000000-0008-0000-0000-0000DD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4" name="PoljeZBesedilom 733">
          <a:extLst>
            <a:ext uri="{FF2B5EF4-FFF2-40B4-BE49-F238E27FC236}">
              <a16:creationId xmlns:a16="http://schemas.microsoft.com/office/drawing/2014/main" id="{00000000-0008-0000-0000-0000DE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5" name="PoljeZBesedilom 2">
          <a:extLst>
            <a:ext uri="{FF2B5EF4-FFF2-40B4-BE49-F238E27FC236}">
              <a16:creationId xmlns:a16="http://schemas.microsoft.com/office/drawing/2014/main" id="{00000000-0008-0000-0000-0000DF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6" name="PoljeZBesedilom 2">
          <a:extLst>
            <a:ext uri="{FF2B5EF4-FFF2-40B4-BE49-F238E27FC236}">
              <a16:creationId xmlns:a16="http://schemas.microsoft.com/office/drawing/2014/main" id="{00000000-0008-0000-0000-0000E0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7" name="PoljeZBesedilom 2">
          <a:extLst>
            <a:ext uri="{FF2B5EF4-FFF2-40B4-BE49-F238E27FC236}">
              <a16:creationId xmlns:a16="http://schemas.microsoft.com/office/drawing/2014/main" id="{00000000-0008-0000-0000-0000E1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738" name="PoljeZBesedilom 2">
          <a:extLst>
            <a:ext uri="{FF2B5EF4-FFF2-40B4-BE49-F238E27FC236}">
              <a16:creationId xmlns:a16="http://schemas.microsoft.com/office/drawing/2014/main" id="{00000000-0008-0000-0000-0000E2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39" name="PoljeZBesedilom 738">
          <a:extLst>
            <a:ext uri="{FF2B5EF4-FFF2-40B4-BE49-F238E27FC236}">
              <a16:creationId xmlns:a16="http://schemas.microsoft.com/office/drawing/2014/main" id="{00000000-0008-0000-0000-0000E3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40" name="PoljeZBesedilom 2">
          <a:extLst>
            <a:ext uri="{FF2B5EF4-FFF2-40B4-BE49-F238E27FC236}">
              <a16:creationId xmlns:a16="http://schemas.microsoft.com/office/drawing/2014/main" id="{00000000-0008-0000-0000-0000E4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41" name="PoljeZBesedilom 2">
          <a:extLst>
            <a:ext uri="{FF2B5EF4-FFF2-40B4-BE49-F238E27FC236}">
              <a16:creationId xmlns:a16="http://schemas.microsoft.com/office/drawing/2014/main" id="{00000000-0008-0000-0000-0000E5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42" name="PoljeZBesedilom 2">
          <a:extLst>
            <a:ext uri="{FF2B5EF4-FFF2-40B4-BE49-F238E27FC236}">
              <a16:creationId xmlns:a16="http://schemas.microsoft.com/office/drawing/2014/main" id="{00000000-0008-0000-0000-0000E6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743" name="PoljeZBesedilom 2">
          <a:extLst>
            <a:ext uri="{FF2B5EF4-FFF2-40B4-BE49-F238E27FC236}">
              <a16:creationId xmlns:a16="http://schemas.microsoft.com/office/drawing/2014/main" id="{00000000-0008-0000-0000-0000E7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44" name="PoljeZBesedilom 2">
          <a:extLst>
            <a:ext uri="{FF2B5EF4-FFF2-40B4-BE49-F238E27FC236}">
              <a16:creationId xmlns:a16="http://schemas.microsoft.com/office/drawing/2014/main" id="{00000000-0008-0000-0000-0000E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45" name="PoljeZBesedilom 744">
          <a:extLst>
            <a:ext uri="{FF2B5EF4-FFF2-40B4-BE49-F238E27FC236}">
              <a16:creationId xmlns:a16="http://schemas.microsoft.com/office/drawing/2014/main" id="{00000000-0008-0000-0000-0000E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46" name="PoljeZBesedilom 2">
          <a:extLst>
            <a:ext uri="{FF2B5EF4-FFF2-40B4-BE49-F238E27FC236}">
              <a16:creationId xmlns:a16="http://schemas.microsoft.com/office/drawing/2014/main" id="{00000000-0008-0000-0000-0000E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47" name="PoljeZBesedilom 2">
          <a:extLst>
            <a:ext uri="{FF2B5EF4-FFF2-40B4-BE49-F238E27FC236}">
              <a16:creationId xmlns:a16="http://schemas.microsoft.com/office/drawing/2014/main" id="{00000000-0008-0000-0000-0000E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48" name="PoljeZBesedilom 2">
          <a:extLst>
            <a:ext uri="{FF2B5EF4-FFF2-40B4-BE49-F238E27FC236}">
              <a16:creationId xmlns:a16="http://schemas.microsoft.com/office/drawing/2014/main" id="{00000000-0008-0000-0000-0000E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49" name="PoljeZBesedilom 2">
          <a:extLst>
            <a:ext uri="{FF2B5EF4-FFF2-40B4-BE49-F238E27FC236}">
              <a16:creationId xmlns:a16="http://schemas.microsoft.com/office/drawing/2014/main" id="{00000000-0008-0000-0000-0000E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0" name="PoljeZBesedilom 2">
          <a:extLst>
            <a:ext uri="{FF2B5EF4-FFF2-40B4-BE49-F238E27FC236}">
              <a16:creationId xmlns:a16="http://schemas.microsoft.com/office/drawing/2014/main" id="{00000000-0008-0000-0000-0000E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1" name="PoljeZBesedilom 750">
          <a:extLst>
            <a:ext uri="{FF2B5EF4-FFF2-40B4-BE49-F238E27FC236}">
              <a16:creationId xmlns:a16="http://schemas.microsoft.com/office/drawing/2014/main" id="{00000000-0008-0000-0000-0000E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2" name="PoljeZBesedilom 2">
          <a:extLst>
            <a:ext uri="{FF2B5EF4-FFF2-40B4-BE49-F238E27FC236}">
              <a16:creationId xmlns:a16="http://schemas.microsoft.com/office/drawing/2014/main" id="{00000000-0008-0000-0000-0000F0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3" name="PoljeZBesedilom 2">
          <a:extLst>
            <a:ext uri="{FF2B5EF4-FFF2-40B4-BE49-F238E27FC236}">
              <a16:creationId xmlns:a16="http://schemas.microsoft.com/office/drawing/2014/main" id="{00000000-0008-0000-0000-0000F1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4" name="PoljeZBesedilom 2">
          <a:extLst>
            <a:ext uri="{FF2B5EF4-FFF2-40B4-BE49-F238E27FC236}">
              <a16:creationId xmlns:a16="http://schemas.microsoft.com/office/drawing/2014/main" id="{00000000-0008-0000-0000-0000F2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5" name="PoljeZBesedilom 2">
          <a:extLst>
            <a:ext uri="{FF2B5EF4-FFF2-40B4-BE49-F238E27FC236}">
              <a16:creationId xmlns:a16="http://schemas.microsoft.com/office/drawing/2014/main" id="{00000000-0008-0000-0000-0000F3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6" name="PoljeZBesedilom 2">
          <a:extLst>
            <a:ext uri="{FF2B5EF4-FFF2-40B4-BE49-F238E27FC236}">
              <a16:creationId xmlns:a16="http://schemas.microsoft.com/office/drawing/2014/main" id="{00000000-0008-0000-0000-0000F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7" name="PoljeZBesedilom 756">
          <a:extLst>
            <a:ext uri="{FF2B5EF4-FFF2-40B4-BE49-F238E27FC236}">
              <a16:creationId xmlns:a16="http://schemas.microsoft.com/office/drawing/2014/main" id="{00000000-0008-0000-0000-0000F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8" name="PoljeZBesedilom 2">
          <a:extLst>
            <a:ext uri="{FF2B5EF4-FFF2-40B4-BE49-F238E27FC236}">
              <a16:creationId xmlns:a16="http://schemas.microsoft.com/office/drawing/2014/main" id="{00000000-0008-0000-0000-0000F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59" name="PoljeZBesedilom 2">
          <a:extLst>
            <a:ext uri="{FF2B5EF4-FFF2-40B4-BE49-F238E27FC236}">
              <a16:creationId xmlns:a16="http://schemas.microsoft.com/office/drawing/2014/main" id="{00000000-0008-0000-0000-0000F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0" name="PoljeZBesedilom 2">
          <a:extLst>
            <a:ext uri="{FF2B5EF4-FFF2-40B4-BE49-F238E27FC236}">
              <a16:creationId xmlns:a16="http://schemas.microsoft.com/office/drawing/2014/main" id="{00000000-0008-0000-0000-0000F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1" name="PoljeZBesedilom 2">
          <a:extLst>
            <a:ext uri="{FF2B5EF4-FFF2-40B4-BE49-F238E27FC236}">
              <a16:creationId xmlns:a16="http://schemas.microsoft.com/office/drawing/2014/main" id="{00000000-0008-0000-0000-0000F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2" name="PoljeZBesedilom 2">
          <a:extLst>
            <a:ext uri="{FF2B5EF4-FFF2-40B4-BE49-F238E27FC236}">
              <a16:creationId xmlns:a16="http://schemas.microsoft.com/office/drawing/2014/main" id="{00000000-0008-0000-0000-0000F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3" name="PoljeZBesedilom 762">
          <a:extLst>
            <a:ext uri="{FF2B5EF4-FFF2-40B4-BE49-F238E27FC236}">
              <a16:creationId xmlns:a16="http://schemas.microsoft.com/office/drawing/2014/main" id="{00000000-0008-0000-0000-0000F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4" name="PoljeZBesedilom 2">
          <a:extLst>
            <a:ext uri="{FF2B5EF4-FFF2-40B4-BE49-F238E27FC236}">
              <a16:creationId xmlns:a16="http://schemas.microsoft.com/office/drawing/2014/main" id="{00000000-0008-0000-0000-0000F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5" name="PoljeZBesedilom 2">
          <a:extLst>
            <a:ext uri="{FF2B5EF4-FFF2-40B4-BE49-F238E27FC236}">
              <a16:creationId xmlns:a16="http://schemas.microsoft.com/office/drawing/2014/main" id="{00000000-0008-0000-0000-0000F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6" name="PoljeZBesedilom 2">
          <a:extLst>
            <a:ext uri="{FF2B5EF4-FFF2-40B4-BE49-F238E27FC236}">
              <a16:creationId xmlns:a16="http://schemas.microsoft.com/office/drawing/2014/main" id="{00000000-0008-0000-0000-0000F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7" name="PoljeZBesedilom 2">
          <a:extLst>
            <a:ext uri="{FF2B5EF4-FFF2-40B4-BE49-F238E27FC236}">
              <a16:creationId xmlns:a16="http://schemas.microsoft.com/office/drawing/2014/main" id="{00000000-0008-0000-0000-0000F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8" name="PoljeZBesedilom 2">
          <a:extLst>
            <a:ext uri="{FF2B5EF4-FFF2-40B4-BE49-F238E27FC236}">
              <a16:creationId xmlns:a16="http://schemas.microsoft.com/office/drawing/2014/main" id="{00000000-0008-0000-0000-000000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69" name="PoljeZBesedilom 768">
          <a:extLst>
            <a:ext uri="{FF2B5EF4-FFF2-40B4-BE49-F238E27FC236}">
              <a16:creationId xmlns:a16="http://schemas.microsoft.com/office/drawing/2014/main" id="{00000000-0008-0000-0000-000001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0" name="PoljeZBesedilom 2">
          <a:extLst>
            <a:ext uri="{FF2B5EF4-FFF2-40B4-BE49-F238E27FC236}">
              <a16:creationId xmlns:a16="http://schemas.microsoft.com/office/drawing/2014/main" id="{00000000-0008-0000-0000-000002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1" name="PoljeZBesedilom 2">
          <a:extLst>
            <a:ext uri="{FF2B5EF4-FFF2-40B4-BE49-F238E27FC236}">
              <a16:creationId xmlns:a16="http://schemas.microsoft.com/office/drawing/2014/main" id="{00000000-0008-0000-0000-000003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2" name="PoljeZBesedilom 2">
          <a:extLst>
            <a:ext uri="{FF2B5EF4-FFF2-40B4-BE49-F238E27FC236}">
              <a16:creationId xmlns:a16="http://schemas.microsoft.com/office/drawing/2014/main" id="{00000000-0008-0000-0000-000004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3" name="PoljeZBesedilom 2">
          <a:extLst>
            <a:ext uri="{FF2B5EF4-FFF2-40B4-BE49-F238E27FC236}">
              <a16:creationId xmlns:a16="http://schemas.microsoft.com/office/drawing/2014/main" id="{00000000-0008-0000-0000-000005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4" name="PoljeZBesedilom 2">
          <a:extLst>
            <a:ext uri="{FF2B5EF4-FFF2-40B4-BE49-F238E27FC236}">
              <a16:creationId xmlns:a16="http://schemas.microsoft.com/office/drawing/2014/main" id="{00000000-0008-0000-0000-000006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5" name="PoljeZBesedilom 774">
          <a:extLst>
            <a:ext uri="{FF2B5EF4-FFF2-40B4-BE49-F238E27FC236}">
              <a16:creationId xmlns:a16="http://schemas.microsoft.com/office/drawing/2014/main" id="{00000000-0008-0000-0000-000007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6" name="PoljeZBesedilom 2">
          <a:extLst>
            <a:ext uri="{FF2B5EF4-FFF2-40B4-BE49-F238E27FC236}">
              <a16:creationId xmlns:a16="http://schemas.microsoft.com/office/drawing/2014/main" id="{00000000-0008-0000-0000-000008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7" name="PoljeZBesedilom 2">
          <a:extLst>
            <a:ext uri="{FF2B5EF4-FFF2-40B4-BE49-F238E27FC236}">
              <a16:creationId xmlns:a16="http://schemas.microsoft.com/office/drawing/2014/main" id="{00000000-0008-0000-0000-000009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8" name="PoljeZBesedilom 2">
          <a:extLst>
            <a:ext uri="{FF2B5EF4-FFF2-40B4-BE49-F238E27FC236}">
              <a16:creationId xmlns:a16="http://schemas.microsoft.com/office/drawing/2014/main" id="{00000000-0008-0000-0000-00000A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79" name="PoljeZBesedilom 2">
          <a:extLst>
            <a:ext uri="{FF2B5EF4-FFF2-40B4-BE49-F238E27FC236}">
              <a16:creationId xmlns:a16="http://schemas.microsoft.com/office/drawing/2014/main" id="{00000000-0008-0000-0000-00000B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780" name="PoljeZBesedilom 2">
          <a:extLst>
            <a:ext uri="{FF2B5EF4-FFF2-40B4-BE49-F238E27FC236}">
              <a16:creationId xmlns:a16="http://schemas.microsoft.com/office/drawing/2014/main" id="{00000000-0008-0000-0000-00000C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781" name="PoljeZBesedilom 780">
          <a:extLst>
            <a:ext uri="{FF2B5EF4-FFF2-40B4-BE49-F238E27FC236}">
              <a16:creationId xmlns:a16="http://schemas.microsoft.com/office/drawing/2014/main" id="{00000000-0008-0000-0000-00000D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782" name="PoljeZBesedilom 2">
          <a:extLst>
            <a:ext uri="{FF2B5EF4-FFF2-40B4-BE49-F238E27FC236}">
              <a16:creationId xmlns:a16="http://schemas.microsoft.com/office/drawing/2014/main" id="{00000000-0008-0000-0000-00000E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783" name="PoljeZBesedilom 2">
          <a:extLst>
            <a:ext uri="{FF2B5EF4-FFF2-40B4-BE49-F238E27FC236}">
              <a16:creationId xmlns:a16="http://schemas.microsoft.com/office/drawing/2014/main" id="{00000000-0008-0000-0000-00000F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784" name="PoljeZBesedilom 2">
          <a:extLst>
            <a:ext uri="{FF2B5EF4-FFF2-40B4-BE49-F238E27FC236}">
              <a16:creationId xmlns:a16="http://schemas.microsoft.com/office/drawing/2014/main" id="{00000000-0008-0000-0000-000010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785" name="PoljeZBesedilom 2">
          <a:extLst>
            <a:ext uri="{FF2B5EF4-FFF2-40B4-BE49-F238E27FC236}">
              <a16:creationId xmlns:a16="http://schemas.microsoft.com/office/drawing/2014/main" id="{00000000-0008-0000-0000-000011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86" name="PoljeZBesedilom 2">
          <a:extLst>
            <a:ext uri="{FF2B5EF4-FFF2-40B4-BE49-F238E27FC236}">
              <a16:creationId xmlns:a16="http://schemas.microsoft.com/office/drawing/2014/main" id="{00000000-0008-0000-0000-000012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87" name="PoljeZBesedilom 786">
          <a:extLst>
            <a:ext uri="{FF2B5EF4-FFF2-40B4-BE49-F238E27FC236}">
              <a16:creationId xmlns:a16="http://schemas.microsoft.com/office/drawing/2014/main" id="{00000000-0008-0000-0000-000013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88" name="PoljeZBesedilom 2">
          <a:extLst>
            <a:ext uri="{FF2B5EF4-FFF2-40B4-BE49-F238E27FC236}">
              <a16:creationId xmlns:a16="http://schemas.microsoft.com/office/drawing/2014/main" id="{00000000-0008-0000-0000-000014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89" name="PoljeZBesedilom 2">
          <a:extLst>
            <a:ext uri="{FF2B5EF4-FFF2-40B4-BE49-F238E27FC236}">
              <a16:creationId xmlns:a16="http://schemas.microsoft.com/office/drawing/2014/main" id="{00000000-0008-0000-0000-000015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90" name="PoljeZBesedilom 2">
          <a:extLst>
            <a:ext uri="{FF2B5EF4-FFF2-40B4-BE49-F238E27FC236}">
              <a16:creationId xmlns:a16="http://schemas.microsoft.com/office/drawing/2014/main" id="{00000000-0008-0000-0000-000016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91" name="PoljeZBesedilom 2">
          <a:extLst>
            <a:ext uri="{FF2B5EF4-FFF2-40B4-BE49-F238E27FC236}">
              <a16:creationId xmlns:a16="http://schemas.microsoft.com/office/drawing/2014/main" id="{00000000-0008-0000-0000-000017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92" name="PoljeZBesedilom 2">
          <a:extLst>
            <a:ext uri="{FF2B5EF4-FFF2-40B4-BE49-F238E27FC236}">
              <a16:creationId xmlns:a16="http://schemas.microsoft.com/office/drawing/2014/main" id="{00000000-0008-0000-0000-000018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93" name="PoljeZBesedilom 792">
          <a:extLst>
            <a:ext uri="{FF2B5EF4-FFF2-40B4-BE49-F238E27FC236}">
              <a16:creationId xmlns:a16="http://schemas.microsoft.com/office/drawing/2014/main" id="{00000000-0008-0000-0000-000019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94" name="PoljeZBesedilom 2">
          <a:extLst>
            <a:ext uri="{FF2B5EF4-FFF2-40B4-BE49-F238E27FC236}">
              <a16:creationId xmlns:a16="http://schemas.microsoft.com/office/drawing/2014/main" id="{00000000-0008-0000-0000-00001A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95" name="PoljeZBesedilom 2">
          <a:extLst>
            <a:ext uri="{FF2B5EF4-FFF2-40B4-BE49-F238E27FC236}">
              <a16:creationId xmlns:a16="http://schemas.microsoft.com/office/drawing/2014/main" id="{00000000-0008-0000-0000-00001B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96" name="PoljeZBesedilom 2">
          <a:extLst>
            <a:ext uri="{FF2B5EF4-FFF2-40B4-BE49-F238E27FC236}">
              <a16:creationId xmlns:a16="http://schemas.microsoft.com/office/drawing/2014/main" id="{00000000-0008-0000-0000-00001C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611</xdr:row>
      <xdr:rowOff>0</xdr:rowOff>
    </xdr:from>
    <xdr:ext cx="184731" cy="264560"/>
    <xdr:sp macro="" textlink="">
      <xdr:nvSpPr>
        <xdr:cNvPr id="797" name="PoljeZBesedilom 2">
          <a:extLst>
            <a:ext uri="{FF2B5EF4-FFF2-40B4-BE49-F238E27FC236}">
              <a16:creationId xmlns:a16="http://schemas.microsoft.com/office/drawing/2014/main" id="{00000000-0008-0000-0000-00001D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798" name="PoljeZBesedilom 2">
          <a:extLst>
            <a:ext uri="{FF2B5EF4-FFF2-40B4-BE49-F238E27FC236}">
              <a16:creationId xmlns:a16="http://schemas.microsoft.com/office/drawing/2014/main" id="{00000000-0008-0000-0000-00001E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799" name="PoljeZBesedilom 798">
          <a:extLst>
            <a:ext uri="{FF2B5EF4-FFF2-40B4-BE49-F238E27FC236}">
              <a16:creationId xmlns:a16="http://schemas.microsoft.com/office/drawing/2014/main" id="{00000000-0008-0000-0000-00001F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800" name="PoljeZBesedilom 2">
          <a:extLst>
            <a:ext uri="{FF2B5EF4-FFF2-40B4-BE49-F238E27FC236}">
              <a16:creationId xmlns:a16="http://schemas.microsoft.com/office/drawing/2014/main" id="{00000000-0008-0000-0000-000020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801" name="PoljeZBesedilom 2">
          <a:extLst>
            <a:ext uri="{FF2B5EF4-FFF2-40B4-BE49-F238E27FC236}">
              <a16:creationId xmlns:a16="http://schemas.microsoft.com/office/drawing/2014/main" id="{00000000-0008-0000-0000-000021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802" name="PoljeZBesedilom 2">
          <a:extLst>
            <a:ext uri="{FF2B5EF4-FFF2-40B4-BE49-F238E27FC236}">
              <a16:creationId xmlns:a16="http://schemas.microsoft.com/office/drawing/2014/main" id="{00000000-0008-0000-0000-000022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611</xdr:row>
      <xdr:rowOff>0</xdr:rowOff>
    </xdr:from>
    <xdr:ext cx="184731" cy="264560"/>
    <xdr:sp macro="" textlink="">
      <xdr:nvSpPr>
        <xdr:cNvPr id="803" name="PoljeZBesedilom 2">
          <a:extLst>
            <a:ext uri="{FF2B5EF4-FFF2-40B4-BE49-F238E27FC236}">
              <a16:creationId xmlns:a16="http://schemas.microsoft.com/office/drawing/2014/main" id="{00000000-0008-0000-0000-000023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04" name="PoljeZBesedilom 2">
          <a:extLst>
            <a:ext uri="{FF2B5EF4-FFF2-40B4-BE49-F238E27FC236}">
              <a16:creationId xmlns:a16="http://schemas.microsoft.com/office/drawing/2014/main" id="{00000000-0008-0000-0000-000024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05" name="PoljeZBesedilom 804">
          <a:extLst>
            <a:ext uri="{FF2B5EF4-FFF2-40B4-BE49-F238E27FC236}">
              <a16:creationId xmlns:a16="http://schemas.microsoft.com/office/drawing/2014/main" id="{00000000-0008-0000-0000-000025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06" name="PoljeZBesedilom 2">
          <a:extLst>
            <a:ext uri="{FF2B5EF4-FFF2-40B4-BE49-F238E27FC236}">
              <a16:creationId xmlns:a16="http://schemas.microsoft.com/office/drawing/2014/main" id="{00000000-0008-0000-0000-000026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07" name="PoljeZBesedilom 2">
          <a:extLst>
            <a:ext uri="{FF2B5EF4-FFF2-40B4-BE49-F238E27FC236}">
              <a16:creationId xmlns:a16="http://schemas.microsoft.com/office/drawing/2014/main" id="{00000000-0008-0000-0000-000027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08" name="PoljeZBesedilom 2">
          <a:extLst>
            <a:ext uri="{FF2B5EF4-FFF2-40B4-BE49-F238E27FC236}">
              <a16:creationId xmlns:a16="http://schemas.microsoft.com/office/drawing/2014/main" id="{00000000-0008-0000-0000-000028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09" name="PoljeZBesedilom 2">
          <a:extLst>
            <a:ext uri="{FF2B5EF4-FFF2-40B4-BE49-F238E27FC236}">
              <a16:creationId xmlns:a16="http://schemas.microsoft.com/office/drawing/2014/main" id="{00000000-0008-0000-0000-000029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10" name="PoljeZBesedilom 809">
          <a:extLst>
            <a:ext uri="{FF2B5EF4-FFF2-40B4-BE49-F238E27FC236}">
              <a16:creationId xmlns:a16="http://schemas.microsoft.com/office/drawing/2014/main" id="{00000000-0008-0000-0000-00002A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11" name="PoljeZBesedilom 2">
          <a:extLst>
            <a:ext uri="{FF2B5EF4-FFF2-40B4-BE49-F238E27FC236}">
              <a16:creationId xmlns:a16="http://schemas.microsoft.com/office/drawing/2014/main" id="{00000000-0008-0000-0000-00002B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12" name="PoljeZBesedilom 2">
          <a:extLst>
            <a:ext uri="{FF2B5EF4-FFF2-40B4-BE49-F238E27FC236}">
              <a16:creationId xmlns:a16="http://schemas.microsoft.com/office/drawing/2014/main" id="{00000000-0008-0000-0000-00002C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13" name="PoljeZBesedilom 2">
          <a:extLst>
            <a:ext uri="{FF2B5EF4-FFF2-40B4-BE49-F238E27FC236}">
              <a16:creationId xmlns:a16="http://schemas.microsoft.com/office/drawing/2014/main" id="{00000000-0008-0000-0000-00002D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14" name="PoljeZBesedilom 2">
          <a:extLst>
            <a:ext uri="{FF2B5EF4-FFF2-40B4-BE49-F238E27FC236}">
              <a16:creationId xmlns:a16="http://schemas.microsoft.com/office/drawing/2014/main" id="{00000000-0008-0000-0000-00002E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15" name="PoljeZBesedilom 2">
          <a:extLst>
            <a:ext uri="{FF2B5EF4-FFF2-40B4-BE49-F238E27FC236}">
              <a16:creationId xmlns:a16="http://schemas.microsoft.com/office/drawing/2014/main" id="{00000000-0008-0000-0000-00002F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16" name="PoljeZBesedilom 815">
          <a:extLst>
            <a:ext uri="{FF2B5EF4-FFF2-40B4-BE49-F238E27FC236}">
              <a16:creationId xmlns:a16="http://schemas.microsoft.com/office/drawing/2014/main" id="{00000000-0008-0000-0000-000030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17" name="PoljeZBesedilom 2">
          <a:extLst>
            <a:ext uri="{FF2B5EF4-FFF2-40B4-BE49-F238E27FC236}">
              <a16:creationId xmlns:a16="http://schemas.microsoft.com/office/drawing/2014/main" id="{00000000-0008-0000-0000-000031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18" name="PoljeZBesedilom 2">
          <a:extLst>
            <a:ext uri="{FF2B5EF4-FFF2-40B4-BE49-F238E27FC236}">
              <a16:creationId xmlns:a16="http://schemas.microsoft.com/office/drawing/2014/main" id="{00000000-0008-0000-0000-000032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19" name="PoljeZBesedilom 2">
          <a:extLst>
            <a:ext uri="{FF2B5EF4-FFF2-40B4-BE49-F238E27FC236}">
              <a16:creationId xmlns:a16="http://schemas.microsoft.com/office/drawing/2014/main" id="{00000000-0008-0000-0000-000033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64560"/>
    <xdr:sp macro="" textlink="">
      <xdr:nvSpPr>
        <xdr:cNvPr id="820" name="PoljeZBesedilom 2">
          <a:extLst>
            <a:ext uri="{FF2B5EF4-FFF2-40B4-BE49-F238E27FC236}">
              <a16:creationId xmlns:a16="http://schemas.microsoft.com/office/drawing/2014/main" id="{00000000-0008-0000-0000-000034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21" name="PoljeZBesedilom 820">
          <a:extLst>
            <a:ext uri="{FF2B5EF4-FFF2-40B4-BE49-F238E27FC236}">
              <a16:creationId xmlns:a16="http://schemas.microsoft.com/office/drawing/2014/main" id="{00000000-0008-0000-0000-000035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22" name="PoljeZBesedilom 2">
          <a:extLst>
            <a:ext uri="{FF2B5EF4-FFF2-40B4-BE49-F238E27FC236}">
              <a16:creationId xmlns:a16="http://schemas.microsoft.com/office/drawing/2014/main" id="{00000000-0008-0000-0000-000036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23" name="PoljeZBesedilom 2">
          <a:extLst>
            <a:ext uri="{FF2B5EF4-FFF2-40B4-BE49-F238E27FC236}">
              <a16:creationId xmlns:a16="http://schemas.microsoft.com/office/drawing/2014/main" id="{00000000-0008-0000-0000-000037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24" name="PoljeZBesedilom 2">
          <a:extLst>
            <a:ext uri="{FF2B5EF4-FFF2-40B4-BE49-F238E27FC236}">
              <a16:creationId xmlns:a16="http://schemas.microsoft.com/office/drawing/2014/main" id="{00000000-0008-0000-0000-000038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611</xdr:row>
      <xdr:rowOff>0</xdr:rowOff>
    </xdr:from>
    <xdr:ext cx="184731" cy="274009"/>
    <xdr:sp macro="" textlink="">
      <xdr:nvSpPr>
        <xdr:cNvPr id="825" name="PoljeZBesedilom 2">
          <a:extLst>
            <a:ext uri="{FF2B5EF4-FFF2-40B4-BE49-F238E27FC236}">
              <a16:creationId xmlns:a16="http://schemas.microsoft.com/office/drawing/2014/main" id="{00000000-0008-0000-0000-000039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26" name="PoljeZBesedilom 2">
          <a:extLst>
            <a:ext uri="{FF2B5EF4-FFF2-40B4-BE49-F238E27FC236}">
              <a16:creationId xmlns:a16="http://schemas.microsoft.com/office/drawing/2014/main" id="{00000000-0008-0000-0000-00003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27" name="PoljeZBesedilom 826">
          <a:extLst>
            <a:ext uri="{FF2B5EF4-FFF2-40B4-BE49-F238E27FC236}">
              <a16:creationId xmlns:a16="http://schemas.microsoft.com/office/drawing/2014/main" id="{00000000-0008-0000-0000-00003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28" name="PoljeZBesedilom 2">
          <a:extLst>
            <a:ext uri="{FF2B5EF4-FFF2-40B4-BE49-F238E27FC236}">
              <a16:creationId xmlns:a16="http://schemas.microsoft.com/office/drawing/2014/main" id="{00000000-0008-0000-0000-00003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29" name="PoljeZBesedilom 2">
          <a:extLst>
            <a:ext uri="{FF2B5EF4-FFF2-40B4-BE49-F238E27FC236}">
              <a16:creationId xmlns:a16="http://schemas.microsoft.com/office/drawing/2014/main" id="{00000000-0008-0000-0000-00003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0" name="PoljeZBesedilom 2">
          <a:extLst>
            <a:ext uri="{FF2B5EF4-FFF2-40B4-BE49-F238E27FC236}">
              <a16:creationId xmlns:a16="http://schemas.microsoft.com/office/drawing/2014/main" id="{00000000-0008-0000-0000-00003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1" name="PoljeZBesedilom 2">
          <a:extLst>
            <a:ext uri="{FF2B5EF4-FFF2-40B4-BE49-F238E27FC236}">
              <a16:creationId xmlns:a16="http://schemas.microsoft.com/office/drawing/2014/main" id="{00000000-0008-0000-0000-00003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2" name="PoljeZBesedilom 2">
          <a:extLst>
            <a:ext uri="{FF2B5EF4-FFF2-40B4-BE49-F238E27FC236}">
              <a16:creationId xmlns:a16="http://schemas.microsoft.com/office/drawing/2014/main" id="{00000000-0008-0000-0000-00004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3" name="PoljeZBesedilom 832">
          <a:extLst>
            <a:ext uri="{FF2B5EF4-FFF2-40B4-BE49-F238E27FC236}">
              <a16:creationId xmlns:a16="http://schemas.microsoft.com/office/drawing/2014/main" id="{00000000-0008-0000-0000-00004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4" name="PoljeZBesedilom 2">
          <a:extLst>
            <a:ext uri="{FF2B5EF4-FFF2-40B4-BE49-F238E27FC236}">
              <a16:creationId xmlns:a16="http://schemas.microsoft.com/office/drawing/2014/main" id="{00000000-0008-0000-0000-00004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5" name="PoljeZBesedilom 2">
          <a:extLst>
            <a:ext uri="{FF2B5EF4-FFF2-40B4-BE49-F238E27FC236}">
              <a16:creationId xmlns:a16="http://schemas.microsoft.com/office/drawing/2014/main" id="{00000000-0008-0000-0000-00004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6" name="PoljeZBesedilom 2">
          <a:extLst>
            <a:ext uri="{FF2B5EF4-FFF2-40B4-BE49-F238E27FC236}">
              <a16:creationId xmlns:a16="http://schemas.microsoft.com/office/drawing/2014/main" id="{00000000-0008-0000-0000-00004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7" name="PoljeZBesedilom 2">
          <a:extLst>
            <a:ext uri="{FF2B5EF4-FFF2-40B4-BE49-F238E27FC236}">
              <a16:creationId xmlns:a16="http://schemas.microsoft.com/office/drawing/2014/main" id="{00000000-0008-0000-0000-00004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8" name="PoljeZBesedilom 2">
          <a:extLst>
            <a:ext uri="{FF2B5EF4-FFF2-40B4-BE49-F238E27FC236}">
              <a16:creationId xmlns:a16="http://schemas.microsoft.com/office/drawing/2014/main" id="{00000000-0008-0000-0000-00004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39" name="PoljeZBesedilom 838">
          <a:extLst>
            <a:ext uri="{FF2B5EF4-FFF2-40B4-BE49-F238E27FC236}">
              <a16:creationId xmlns:a16="http://schemas.microsoft.com/office/drawing/2014/main" id="{00000000-0008-0000-0000-00004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0" name="PoljeZBesedilom 2">
          <a:extLst>
            <a:ext uri="{FF2B5EF4-FFF2-40B4-BE49-F238E27FC236}">
              <a16:creationId xmlns:a16="http://schemas.microsoft.com/office/drawing/2014/main" id="{00000000-0008-0000-0000-00004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1" name="PoljeZBesedilom 2">
          <a:extLst>
            <a:ext uri="{FF2B5EF4-FFF2-40B4-BE49-F238E27FC236}">
              <a16:creationId xmlns:a16="http://schemas.microsoft.com/office/drawing/2014/main" id="{00000000-0008-0000-0000-00004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2" name="PoljeZBesedilom 2">
          <a:extLst>
            <a:ext uri="{FF2B5EF4-FFF2-40B4-BE49-F238E27FC236}">
              <a16:creationId xmlns:a16="http://schemas.microsoft.com/office/drawing/2014/main" id="{00000000-0008-0000-0000-00004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3" name="PoljeZBesedilom 2">
          <a:extLst>
            <a:ext uri="{FF2B5EF4-FFF2-40B4-BE49-F238E27FC236}">
              <a16:creationId xmlns:a16="http://schemas.microsoft.com/office/drawing/2014/main" id="{00000000-0008-0000-0000-00004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4" name="PoljeZBesedilom 2">
          <a:extLst>
            <a:ext uri="{FF2B5EF4-FFF2-40B4-BE49-F238E27FC236}">
              <a16:creationId xmlns:a16="http://schemas.microsoft.com/office/drawing/2014/main" id="{00000000-0008-0000-0000-00004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5" name="PoljeZBesedilom 844">
          <a:extLst>
            <a:ext uri="{FF2B5EF4-FFF2-40B4-BE49-F238E27FC236}">
              <a16:creationId xmlns:a16="http://schemas.microsoft.com/office/drawing/2014/main" id="{00000000-0008-0000-0000-00004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6" name="PoljeZBesedilom 2">
          <a:extLst>
            <a:ext uri="{FF2B5EF4-FFF2-40B4-BE49-F238E27FC236}">
              <a16:creationId xmlns:a16="http://schemas.microsoft.com/office/drawing/2014/main" id="{00000000-0008-0000-0000-00004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7" name="PoljeZBesedilom 2">
          <a:extLst>
            <a:ext uri="{FF2B5EF4-FFF2-40B4-BE49-F238E27FC236}">
              <a16:creationId xmlns:a16="http://schemas.microsoft.com/office/drawing/2014/main" id="{00000000-0008-0000-0000-00004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8" name="PoljeZBesedilom 2">
          <a:extLst>
            <a:ext uri="{FF2B5EF4-FFF2-40B4-BE49-F238E27FC236}">
              <a16:creationId xmlns:a16="http://schemas.microsoft.com/office/drawing/2014/main" id="{00000000-0008-0000-0000-00005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49" name="PoljeZBesedilom 2">
          <a:extLst>
            <a:ext uri="{FF2B5EF4-FFF2-40B4-BE49-F238E27FC236}">
              <a16:creationId xmlns:a16="http://schemas.microsoft.com/office/drawing/2014/main" id="{00000000-0008-0000-0000-00005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0" name="PoljeZBesedilom 2">
          <a:extLst>
            <a:ext uri="{FF2B5EF4-FFF2-40B4-BE49-F238E27FC236}">
              <a16:creationId xmlns:a16="http://schemas.microsoft.com/office/drawing/2014/main" id="{00000000-0008-0000-0000-000052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1" name="PoljeZBesedilom 850">
          <a:extLst>
            <a:ext uri="{FF2B5EF4-FFF2-40B4-BE49-F238E27FC236}">
              <a16:creationId xmlns:a16="http://schemas.microsoft.com/office/drawing/2014/main" id="{00000000-0008-0000-0000-000053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2" name="PoljeZBesedilom 2">
          <a:extLst>
            <a:ext uri="{FF2B5EF4-FFF2-40B4-BE49-F238E27FC236}">
              <a16:creationId xmlns:a16="http://schemas.microsoft.com/office/drawing/2014/main" id="{00000000-0008-0000-0000-000054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3" name="PoljeZBesedilom 2">
          <a:extLst>
            <a:ext uri="{FF2B5EF4-FFF2-40B4-BE49-F238E27FC236}">
              <a16:creationId xmlns:a16="http://schemas.microsoft.com/office/drawing/2014/main" id="{00000000-0008-0000-0000-000055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4" name="PoljeZBesedilom 2">
          <a:extLst>
            <a:ext uri="{FF2B5EF4-FFF2-40B4-BE49-F238E27FC236}">
              <a16:creationId xmlns:a16="http://schemas.microsoft.com/office/drawing/2014/main" id="{00000000-0008-0000-0000-000056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5" name="PoljeZBesedilom 2">
          <a:extLst>
            <a:ext uri="{FF2B5EF4-FFF2-40B4-BE49-F238E27FC236}">
              <a16:creationId xmlns:a16="http://schemas.microsoft.com/office/drawing/2014/main" id="{00000000-0008-0000-0000-000057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6" name="PoljeZBesedilom 2">
          <a:extLst>
            <a:ext uri="{FF2B5EF4-FFF2-40B4-BE49-F238E27FC236}">
              <a16:creationId xmlns:a16="http://schemas.microsoft.com/office/drawing/2014/main" id="{00000000-0008-0000-0000-000058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7" name="PoljeZBesedilom 856">
          <a:extLst>
            <a:ext uri="{FF2B5EF4-FFF2-40B4-BE49-F238E27FC236}">
              <a16:creationId xmlns:a16="http://schemas.microsoft.com/office/drawing/2014/main" id="{00000000-0008-0000-0000-000059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8" name="PoljeZBesedilom 2">
          <a:extLst>
            <a:ext uri="{FF2B5EF4-FFF2-40B4-BE49-F238E27FC236}">
              <a16:creationId xmlns:a16="http://schemas.microsoft.com/office/drawing/2014/main" id="{00000000-0008-0000-0000-00005A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59" name="PoljeZBesedilom 2">
          <a:extLst>
            <a:ext uri="{FF2B5EF4-FFF2-40B4-BE49-F238E27FC236}">
              <a16:creationId xmlns:a16="http://schemas.microsoft.com/office/drawing/2014/main" id="{00000000-0008-0000-0000-00005B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60" name="PoljeZBesedilom 2">
          <a:extLst>
            <a:ext uri="{FF2B5EF4-FFF2-40B4-BE49-F238E27FC236}">
              <a16:creationId xmlns:a16="http://schemas.microsoft.com/office/drawing/2014/main" id="{00000000-0008-0000-0000-00005C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861" name="PoljeZBesedilom 2">
          <a:extLst>
            <a:ext uri="{FF2B5EF4-FFF2-40B4-BE49-F238E27FC236}">
              <a16:creationId xmlns:a16="http://schemas.microsoft.com/office/drawing/2014/main" id="{00000000-0008-0000-0000-00005D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862" name="PoljeZBesedilom 2">
          <a:extLst>
            <a:ext uri="{FF2B5EF4-FFF2-40B4-BE49-F238E27FC236}">
              <a16:creationId xmlns:a16="http://schemas.microsoft.com/office/drawing/2014/main" id="{00000000-0008-0000-0000-00005E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863" name="PoljeZBesedilom 862">
          <a:extLst>
            <a:ext uri="{FF2B5EF4-FFF2-40B4-BE49-F238E27FC236}">
              <a16:creationId xmlns:a16="http://schemas.microsoft.com/office/drawing/2014/main" id="{00000000-0008-0000-0000-00005F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864" name="PoljeZBesedilom 2">
          <a:extLst>
            <a:ext uri="{FF2B5EF4-FFF2-40B4-BE49-F238E27FC236}">
              <a16:creationId xmlns:a16="http://schemas.microsoft.com/office/drawing/2014/main" id="{00000000-0008-0000-0000-000060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865" name="PoljeZBesedilom 2">
          <a:extLst>
            <a:ext uri="{FF2B5EF4-FFF2-40B4-BE49-F238E27FC236}">
              <a16:creationId xmlns:a16="http://schemas.microsoft.com/office/drawing/2014/main" id="{00000000-0008-0000-0000-000061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866" name="PoljeZBesedilom 2">
          <a:extLst>
            <a:ext uri="{FF2B5EF4-FFF2-40B4-BE49-F238E27FC236}">
              <a16:creationId xmlns:a16="http://schemas.microsoft.com/office/drawing/2014/main" id="{00000000-0008-0000-0000-000062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867" name="PoljeZBesedilom 2">
          <a:extLst>
            <a:ext uri="{FF2B5EF4-FFF2-40B4-BE49-F238E27FC236}">
              <a16:creationId xmlns:a16="http://schemas.microsoft.com/office/drawing/2014/main" id="{00000000-0008-0000-0000-000063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868" name="PoljeZBesedilom 2">
          <a:extLst>
            <a:ext uri="{FF2B5EF4-FFF2-40B4-BE49-F238E27FC236}">
              <a16:creationId xmlns:a16="http://schemas.microsoft.com/office/drawing/2014/main" id="{00000000-0008-0000-0000-000064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869" name="PoljeZBesedilom 868">
          <a:extLst>
            <a:ext uri="{FF2B5EF4-FFF2-40B4-BE49-F238E27FC236}">
              <a16:creationId xmlns:a16="http://schemas.microsoft.com/office/drawing/2014/main" id="{00000000-0008-0000-0000-000065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870" name="PoljeZBesedilom 2">
          <a:extLst>
            <a:ext uri="{FF2B5EF4-FFF2-40B4-BE49-F238E27FC236}">
              <a16:creationId xmlns:a16="http://schemas.microsoft.com/office/drawing/2014/main" id="{00000000-0008-0000-0000-000066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871" name="PoljeZBesedilom 2">
          <a:extLst>
            <a:ext uri="{FF2B5EF4-FFF2-40B4-BE49-F238E27FC236}">
              <a16:creationId xmlns:a16="http://schemas.microsoft.com/office/drawing/2014/main" id="{00000000-0008-0000-0000-000067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872" name="PoljeZBesedilom 2">
          <a:extLst>
            <a:ext uri="{FF2B5EF4-FFF2-40B4-BE49-F238E27FC236}">
              <a16:creationId xmlns:a16="http://schemas.microsoft.com/office/drawing/2014/main" id="{00000000-0008-0000-0000-000068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873" name="PoljeZBesedilom 2">
          <a:extLst>
            <a:ext uri="{FF2B5EF4-FFF2-40B4-BE49-F238E27FC236}">
              <a16:creationId xmlns:a16="http://schemas.microsoft.com/office/drawing/2014/main" id="{00000000-0008-0000-0000-000069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874" name="PoljeZBesedilom 873">
          <a:extLst>
            <a:ext uri="{FF2B5EF4-FFF2-40B4-BE49-F238E27FC236}">
              <a16:creationId xmlns:a16="http://schemas.microsoft.com/office/drawing/2014/main" id="{00000000-0008-0000-0000-00006A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875" name="PoljeZBesedilom 2">
          <a:extLst>
            <a:ext uri="{FF2B5EF4-FFF2-40B4-BE49-F238E27FC236}">
              <a16:creationId xmlns:a16="http://schemas.microsoft.com/office/drawing/2014/main" id="{00000000-0008-0000-0000-00006B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876" name="PoljeZBesedilom 2">
          <a:extLst>
            <a:ext uri="{FF2B5EF4-FFF2-40B4-BE49-F238E27FC236}">
              <a16:creationId xmlns:a16="http://schemas.microsoft.com/office/drawing/2014/main" id="{00000000-0008-0000-0000-00006C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877" name="PoljeZBesedilom 2">
          <a:extLst>
            <a:ext uri="{FF2B5EF4-FFF2-40B4-BE49-F238E27FC236}">
              <a16:creationId xmlns:a16="http://schemas.microsoft.com/office/drawing/2014/main" id="{00000000-0008-0000-0000-00006D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878" name="PoljeZBesedilom 2">
          <a:extLst>
            <a:ext uri="{FF2B5EF4-FFF2-40B4-BE49-F238E27FC236}">
              <a16:creationId xmlns:a16="http://schemas.microsoft.com/office/drawing/2014/main" id="{00000000-0008-0000-0000-00006E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79" name="PoljeZBesedilom 2">
          <a:extLst>
            <a:ext uri="{FF2B5EF4-FFF2-40B4-BE49-F238E27FC236}">
              <a16:creationId xmlns:a16="http://schemas.microsoft.com/office/drawing/2014/main" id="{00000000-0008-0000-0000-00006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0" name="PoljeZBesedilom 879">
          <a:extLst>
            <a:ext uri="{FF2B5EF4-FFF2-40B4-BE49-F238E27FC236}">
              <a16:creationId xmlns:a16="http://schemas.microsoft.com/office/drawing/2014/main" id="{00000000-0008-0000-0000-00007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1" name="PoljeZBesedilom 2">
          <a:extLst>
            <a:ext uri="{FF2B5EF4-FFF2-40B4-BE49-F238E27FC236}">
              <a16:creationId xmlns:a16="http://schemas.microsoft.com/office/drawing/2014/main" id="{00000000-0008-0000-0000-00007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2" name="PoljeZBesedilom 2">
          <a:extLst>
            <a:ext uri="{FF2B5EF4-FFF2-40B4-BE49-F238E27FC236}">
              <a16:creationId xmlns:a16="http://schemas.microsoft.com/office/drawing/2014/main" id="{00000000-0008-0000-0000-00007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3" name="PoljeZBesedilom 2">
          <a:extLst>
            <a:ext uri="{FF2B5EF4-FFF2-40B4-BE49-F238E27FC236}">
              <a16:creationId xmlns:a16="http://schemas.microsoft.com/office/drawing/2014/main" id="{00000000-0008-0000-0000-00007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4" name="PoljeZBesedilom 2">
          <a:extLst>
            <a:ext uri="{FF2B5EF4-FFF2-40B4-BE49-F238E27FC236}">
              <a16:creationId xmlns:a16="http://schemas.microsoft.com/office/drawing/2014/main" id="{00000000-0008-0000-0000-00007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5" name="PoljeZBesedilom 2">
          <a:extLst>
            <a:ext uri="{FF2B5EF4-FFF2-40B4-BE49-F238E27FC236}">
              <a16:creationId xmlns:a16="http://schemas.microsoft.com/office/drawing/2014/main" id="{00000000-0008-0000-0000-00007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6" name="PoljeZBesedilom 885">
          <a:extLst>
            <a:ext uri="{FF2B5EF4-FFF2-40B4-BE49-F238E27FC236}">
              <a16:creationId xmlns:a16="http://schemas.microsoft.com/office/drawing/2014/main" id="{00000000-0008-0000-0000-00007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7" name="PoljeZBesedilom 2">
          <a:extLst>
            <a:ext uri="{FF2B5EF4-FFF2-40B4-BE49-F238E27FC236}">
              <a16:creationId xmlns:a16="http://schemas.microsoft.com/office/drawing/2014/main" id="{00000000-0008-0000-0000-00007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8" name="PoljeZBesedilom 2">
          <a:extLst>
            <a:ext uri="{FF2B5EF4-FFF2-40B4-BE49-F238E27FC236}">
              <a16:creationId xmlns:a16="http://schemas.microsoft.com/office/drawing/2014/main" id="{00000000-0008-0000-0000-00007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89" name="PoljeZBesedilom 2">
          <a:extLst>
            <a:ext uri="{FF2B5EF4-FFF2-40B4-BE49-F238E27FC236}">
              <a16:creationId xmlns:a16="http://schemas.microsoft.com/office/drawing/2014/main" id="{00000000-0008-0000-0000-00007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0" name="PoljeZBesedilom 2">
          <a:extLst>
            <a:ext uri="{FF2B5EF4-FFF2-40B4-BE49-F238E27FC236}">
              <a16:creationId xmlns:a16="http://schemas.microsoft.com/office/drawing/2014/main" id="{00000000-0008-0000-0000-00007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1" name="PoljeZBesedilom 2">
          <a:extLst>
            <a:ext uri="{FF2B5EF4-FFF2-40B4-BE49-F238E27FC236}">
              <a16:creationId xmlns:a16="http://schemas.microsoft.com/office/drawing/2014/main" id="{00000000-0008-0000-0000-00007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2" name="PoljeZBesedilom 891">
          <a:extLst>
            <a:ext uri="{FF2B5EF4-FFF2-40B4-BE49-F238E27FC236}">
              <a16:creationId xmlns:a16="http://schemas.microsoft.com/office/drawing/2014/main" id="{00000000-0008-0000-0000-00007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3" name="PoljeZBesedilom 2">
          <a:extLst>
            <a:ext uri="{FF2B5EF4-FFF2-40B4-BE49-F238E27FC236}">
              <a16:creationId xmlns:a16="http://schemas.microsoft.com/office/drawing/2014/main" id="{00000000-0008-0000-0000-00007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4" name="PoljeZBesedilom 2">
          <a:extLst>
            <a:ext uri="{FF2B5EF4-FFF2-40B4-BE49-F238E27FC236}">
              <a16:creationId xmlns:a16="http://schemas.microsoft.com/office/drawing/2014/main" id="{00000000-0008-0000-0000-00007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5" name="PoljeZBesedilom 2">
          <a:extLst>
            <a:ext uri="{FF2B5EF4-FFF2-40B4-BE49-F238E27FC236}">
              <a16:creationId xmlns:a16="http://schemas.microsoft.com/office/drawing/2014/main" id="{00000000-0008-0000-0000-00007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6" name="PoljeZBesedilom 2">
          <a:extLst>
            <a:ext uri="{FF2B5EF4-FFF2-40B4-BE49-F238E27FC236}">
              <a16:creationId xmlns:a16="http://schemas.microsoft.com/office/drawing/2014/main" id="{00000000-0008-0000-0000-00008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7" name="PoljeZBesedilom 2">
          <a:extLst>
            <a:ext uri="{FF2B5EF4-FFF2-40B4-BE49-F238E27FC236}">
              <a16:creationId xmlns:a16="http://schemas.microsoft.com/office/drawing/2014/main" id="{00000000-0008-0000-0000-00008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8" name="PoljeZBesedilom 897">
          <a:extLst>
            <a:ext uri="{FF2B5EF4-FFF2-40B4-BE49-F238E27FC236}">
              <a16:creationId xmlns:a16="http://schemas.microsoft.com/office/drawing/2014/main" id="{00000000-0008-0000-0000-00008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899" name="PoljeZBesedilom 2">
          <a:extLst>
            <a:ext uri="{FF2B5EF4-FFF2-40B4-BE49-F238E27FC236}">
              <a16:creationId xmlns:a16="http://schemas.microsoft.com/office/drawing/2014/main" id="{00000000-0008-0000-0000-00008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00" name="PoljeZBesedilom 2">
          <a:extLst>
            <a:ext uri="{FF2B5EF4-FFF2-40B4-BE49-F238E27FC236}">
              <a16:creationId xmlns:a16="http://schemas.microsoft.com/office/drawing/2014/main" id="{00000000-0008-0000-0000-00008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01" name="PoljeZBesedilom 2">
          <a:extLst>
            <a:ext uri="{FF2B5EF4-FFF2-40B4-BE49-F238E27FC236}">
              <a16:creationId xmlns:a16="http://schemas.microsoft.com/office/drawing/2014/main" id="{00000000-0008-0000-0000-00008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02" name="PoljeZBesedilom 2">
          <a:extLst>
            <a:ext uri="{FF2B5EF4-FFF2-40B4-BE49-F238E27FC236}">
              <a16:creationId xmlns:a16="http://schemas.microsoft.com/office/drawing/2014/main" id="{00000000-0008-0000-0000-00008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03" name="PoljeZBesedilom 2">
          <a:extLst>
            <a:ext uri="{FF2B5EF4-FFF2-40B4-BE49-F238E27FC236}">
              <a16:creationId xmlns:a16="http://schemas.microsoft.com/office/drawing/2014/main" id="{00000000-0008-0000-0000-000087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04" name="PoljeZBesedilom 903">
          <a:extLst>
            <a:ext uri="{FF2B5EF4-FFF2-40B4-BE49-F238E27FC236}">
              <a16:creationId xmlns:a16="http://schemas.microsoft.com/office/drawing/2014/main" id="{00000000-0008-0000-0000-000088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05" name="PoljeZBesedilom 2">
          <a:extLst>
            <a:ext uri="{FF2B5EF4-FFF2-40B4-BE49-F238E27FC236}">
              <a16:creationId xmlns:a16="http://schemas.microsoft.com/office/drawing/2014/main" id="{00000000-0008-0000-0000-000089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06" name="PoljeZBesedilom 2">
          <a:extLst>
            <a:ext uri="{FF2B5EF4-FFF2-40B4-BE49-F238E27FC236}">
              <a16:creationId xmlns:a16="http://schemas.microsoft.com/office/drawing/2014/main" id="{00000000-0008-0000-0000-00008A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07" name="PoljeZBesedilom 2">
          <a:extLst>
            <a:ext uri="{FF2B5EF4-FFF2-40B4-BE49-F238E27FC236}">
              <a16:creationId xmlns:a16="http://schemas.microsoft.com/office/drawing/2014/main" id="{00000000-0008-0000-0000-00008B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08" name="PoljeZBesedilom 2">
          <a:extLst>
            <a:ext uri="{FF2B5EF4-FFF2-40B4-BE49-F238E27FC236}">
              <a16:creationId xmlns:a16="http://schemas.microsoft.com/office/drawing/2014/main" id="{00000000-0008-0000-0000-00008C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09" name="PoljeZBesedilom 2">
          <a:extLst>
            <a:ext uri="{FF2B5EF4-FFF2-40B4-BE49-F238E27FC236}">
              <a16:creationId xmlns:a16="http://schemas.microsoft.com/office/drawing/2014/main" id="{00000000-0008-0000-0000-00008D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10" name="PoljeZBesedilom 909">
          <a:extLst>
            <a:ext uri="{FF2B5EF4-FFF2-40B4-BE49-F238E27FC236}">
              <a16:creationId xmlns:a16="http://schemas.microsoft.com/office/drawing/2014/main" id="{00000000-0008-0000-0000-00008E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11" name="PoljeZBesedilom 2">
          <a:extLst>
            <a:ext uri="{FF2B5EF4-FFF2-40B4-BE49-F238E27FC236}">
              <a16:creationId xmlns:a16="http://schemas.microsoft.com/office/drawing/2014/main" id="{00000000-0008-0000-0000-00008F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12" name="PoljeZBesedilom 2">
          <a:extLst>
            <a:ext uri="{FF2B5EF4-FFF2-40B4-BE49-F238E27FC236}">
              <a16:creationId xmlns:a16="http://schemas.microsoft.com/office/drawing/2014/main" id="{00000000-0008-0000-0000-000090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13" name="PoljeZBesedilom 2">
          <a:extLst>
            <a:ext uri="{FF2B5EF4-FFF2-40B4-BE49-F238E27FC236}">
              <a16:creationId xmlns:a16="http://schemas.microsoft.com/office/drawing/2014/main" id="{00000000-0008-0000-0000-000091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914" name="PoljeZBesedilom 2">
          <a:extLst>
            <a:ext uri="{FF2B5EF4-FFF2-40B4-BE49-F238E27FC236}">
              <a16:creationId xmlns:a16="http://schemas.microsoft.com/office/drawing/2014/main" id="{00000000-0008-0000-0000-000092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915" name="PoljeZBesedilom 2">
          <a:extLst>
            <a:ext uri="{FF2B5EF4-FFF2-40B4-BE49-F238E27FC236}">
              <a16:creationId xmlns:a16="http://schemas.microsoft.com/office/drawing/2014/main" id="{00000000-0008-0000-0000-000093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916" name="PoljeZBesedilom 915">
          <a:extLst>
            <a:ext uri="{FF2B5EF4-FFF2-40B4-BE49-F238E27FC236}">
              <a16:creationId xmlns:a16="http://schemas.microsoft.com/office/drawing/2014/main" id="{00000000-0008-0000-0000-000094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917" name="PoljeZBesedilom 2">
          <a:extLst>
            <a:ext uri="{FF2B5EF4-FFF2-40B4-BE49-F238E27FC236}">
              <a16:creationId xmlns:a16="http://schemas.microsoft.com/office/drawing/2014/main" id="{00000000-0008-0000-0000-000095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918" name="PoljeZBesedilom 2">
          <a:extLst>
            <a:ext uri="{FF2B5EF4-FFF2-40B4-BE49-F238E27FC236}">
              <a16:creationId xmlns:a16="http://schemas.microsoft.com/office/drawing/2014/main" id="{00000000-0008-0000-0000-000096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919" name="PoljeZBesedilom 2">
          <a:extLst>
            <a:ext uri="{FF2B5EF4-FFF2-40B4-BE49-F238E27FC236}">
              <a16:creationId xmlns:a16="http://schemas.microsoft.com/office/drawing/2014/main" id="{00000000-0008-0000-0000-000097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920" name="PoljeZBesedilom 2">
          <a:extLst>
            <a:ext uri="{FF2B5EF4-FFF2-40B4-BE49-F238E27FC236}">
              <a16:creationId xmlns:a16="http://schemas.microsoft.com/office/drawing/2014/main" id="{00000000-0008-0000-0000-000098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921" name="PoljeZBesedilom 2">
          <a:extLst>
            <a:ext uri="{FF2B5EF4-FFF2-40B4-BE49-F238E27FC236}">
              <a16:creationId xmlns:a16="http://schemas.microsoft.com/office/drawing/2014/main" id="{00000000-0008-0000-0000-000099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922" name="PoljeZBesedilom 921">
          <a:extLst>
            <a:ext uri="{FF2B5EF4-FFF2-40B4-BE49-F238E27FC236}">
              <a16:creationId xmlns:a16="http://schemas.microsoft.com/office/drawing/2014/main" id="{00000000-0008-0000-0000-00009A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923" name="PoljeZBesedilom 2">
          <a:extLst>
            <a:ext uri="{FF2B5EF4-FFF2-40B4-BE49-F238E27FC236}">
              <a16:creationId xmlns:a16="http://schemas.microsoft.com/office/drawing/2014/main" id="{00000000-0008-0000-0000-00009B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924" name="PoljeZBesedilom 2">
          <a:extLst>
            <a:ext uri="{FF2B5EF4-FFF2-40B4-BE49-F238E27FC236}">
              <a16:creationId xmlns:a16="http://schemas.microsoft.com/office/drawing/2014/main" id="{00000000-0008-0000-0000-00009C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925" name="PoljeZBesedilom 2">
          <a:extLst>
            <a:ext uri="{FF2B5EF4-FFF2-40B4-BE49-F238E27FC236}">
              <a16:creationId xmlns:a16="http://schemas.microsoft.com/office/drawing/2014/main" id="{00000000-0008-0000-0000-00009D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2950"/>
    <xdr:sp macro="" textlink="">
      <xdr:nvSpPr>
        <xdr:cNvPr id="926" name="PoljeZBesedilom 2">
          <a:extLst>
            <a:ext uri="{FF2B5EF4-FFF2-40B4-BE49-F238E27FC236}">
              <a16:creationId xmlns:a16="http://schemas.microsoft.com/office/drawing/2014/main" id="{00000000-0008-0000-0000-00009E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927" name="PoljeZBesedilom 926">
          <a:extLst>
            <a:ext uri="{FF2B5EF4-FFF2-40B4-BE49-F238E27FC236}">
              <a16:creationId xmlns:a16="http://schemas.microsoft.com/office/drawing/2014/main" id="{00000000-0008-0000-0000-00009F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928" name="PoljeZBesedilom 2">
          <a:extLst>
            <a:ext uri="{FF2B5EF4-FFF2-40B4-BE49-F238E27FC236}">
              <a16:creationId xmlns:a16="http://schemas.microsoft.com/office/drawing/2014/main" id="{00000000-0008-0000-0000-0000A0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929" name="PoljeZBesedilom 2">
          <a:extLst>
            <a:ext uri="{FF2B5EF4-FFF2-40B4-BE49-F238E27FC236}">
              <a16:creationId xmlns:a16="http://schemas.microsoft.com/office/drawing/2014/main" id="{00000000-0008-0000-0000-0000A1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930" name="PoljeZBesedilom 2">
          <a:extLst>
            <a:ext uri="{FF2B5EF4-FFF2-40B4-BE49-F238E27FC236}">
              <a16:creationId xmlns:a16="http://schemas.microsoft.com/office/drawing/2014/main" id="{00000000-0008-0000-0000-0000A2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74009"/>
    <xdr:sp macro="" textlink="">
      <xdr:nvSpPr>
        <xdr:cNvPr id="931" name="PoljeZBesedilom 2">
          <a:extLst>
            <a:ext uri="{FF2B5EF4-FFF2-40B4-BE49-F238E27FC236}">
              <a16:creationId xmlns:a16="http://schemas.microsoft.com/office/drawing/2014/main" id="{00000000-0008-0000-0000-0000A3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32" name="PoljeZBesedilom 2">
          <a:extLst>
            <a:ext uri="{FF2B5EF4-FFF2-40B4-BE49-F238E27FC236}">
              <a16:creationId xmlns:a16="http://schemas.microsoft.com/office/drawing/2014/main" id="{00000000-0008-0000-0000-0000A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33" name="PoljeZBesedilom 932">
          <a:extLst>
            <a:ext uri="{FF2B5EF4-FFF2-40B4-BE49-F238E27FC236}">
              <a16:creationId xmlns:a16="http://schemas.microsoft.com/office/drawing/2014/main" id="{00000000-0008-0000-0000-0000A5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34" name="PoljeZBesedilom 2">
          <a:extLst>
            <a:ext uri="{FF2B5EF4-FFF2-40B4-BE49-F238E27FC236}">
              <a16:creationId xmlns:a16="http://schemas.microsoft.com/office/drawing/2014/main" id="{00000000-0008-0000-0000-0000A6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35" name="PoljeZBesedilom 2">
          <a:extLst>
            <a:ext uri="{FF2B5EF4-FFF2-40B4-BE49-F238E27FC236}">
              <a16:creationId xmlns:a16="http://schemas.microsoft.com/office/drawing/2014/main" id="{00000000-0008-0000-0000-0000A7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36" name="PoljeZBesedilom 2">
          <a:extLst>
            <a:ext uri="{FF2B5EF4-FFF2-40B4-BE49-F238E27FC236}">
              <a16:creationId xmlns:a16="http://schemas.microsoft.com/office/drawing/2014/main" id="{00000000-0008-0000-0000-0000A8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37" name="PoljeZBesedilom 2">
          <a:extLst>
            <a:ext uri="{FF2B5EF4-FFF2-40B4-BE49-F238E27FC236}">
              <a16:creationId xmlns:a16="http://schemas.microsoft.com/office/drawing/2014/main" id="{00000000-0008-0000-0000-0000A9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38" name="PoljeZBesedilom 2">
          <a:extLst>
            <a:ext uri="{FF2B5EF4-FFF2-40B4-BE49-F238E27FC236}">
              <a16:creationId xmlns:a16="http://schemas.microsoft.com/office/drawing/2014/main" id="{00000000-0008-0000-0000-0000AA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39" name="PoljeZBesedilom 938">
          <a:extLst>
            <a:ext uri="{FF2B5EF4-FFF2-40B4-BE49-F238E27FC236}">
              <a16:creationId xmlns:a16="http://schemas.microsoft.com/office/drawing/2014/main" id="{00000000-0008-0000-0000-0000AB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0" name="PoljeZBesedilom 2">
          <a:extLst>
            <a:ext uri="{FF2B5EF4-FFF2-40B4-BE49-F238E27FC236}">
              <a16:creationId xmlns:a16="http://schemas.microsoft.com/office/drawing/2014/main" id="{00000000-0008-0000-0000-0000AC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1" name="PoljeZBesedilom 2">
          <a:extLst>
            <a:ext uri="{FF2B5EF4-FFF2-40B4-BE49-F238E27FC236}">
              <a16:creationId xmlns:a16="http://schemas.microsoft.com/office/drawing/2014/main" id="{00000000-0008-0000-0000-0000AD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2" name="PoljeZBesedilom 2">
          <a:extLst>
            <a:ext uri="{FF2B5EF4-FFF2-40B4-BE49-F238E27FC236}">
              <a16:creationId xmlns:a16="http://schemas.microsoft.com/office/drawing/2014/main" id="{00000000-0008-0000-0000-0000AE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3" name="PoljeZBesedilom 2">
          <a:extLst>
            <a:ext uri="{FF2B5EF4-FFF2-40B4-BE49-F238E27FC236}">
              <a16:creationId xmlns:a16="http://schemas.microsoft.com/office/drawing/2014/main" id="{00000000-0008-0000-0000-0000A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4" name="PoljeZBesedilom 2">
          <a:extLst>
            <a:ext uri="{FF2B5EF4-FFF2-40B4-BE49-F238E27FC236}">
              <a16:creationId xmlns:a16="http://schemas.microsoft.com/office/drawing/2014/main" id="{00000000-0008-0000-0000-0000B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5" name="PoljeZBesedilom 944">
          <a:extLst>
            <a:ext uri="{FF2B5EF4-FFF2-40B4-BE49-F238E27FC236}">
              <a16:creationId xmlns:a16="http://schemas.microsoft.com/office/drawing/2014/main" id="{00000000-0008-0000-0000-0000B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6" name="PoljeZBesedilom 2">
          <a:extLst>
            <a:ext uri="{FF2B5EF4-FFF2-40B4-BE49-F238E27FC236}">
              <a16:creationId xmlns:a16="http://schemas.microsoft.com/office/drawing/2014/main" id="{00000000-0008-0000-0000-0000B2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7" name="PoljeZBesedilom 2">
          <a:extLst>
            <a:ext uri="{FF2B5EF4-FFF2-40B4-BE49-F238E27FC236}">
              <a16:creationId xmlns:a16="http://schemas.microsoft.com/office/drawing/2014/main" id="{00000000-0008-0000-0000-0000B3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8" name="PoljeZBesedilom 2">
          <a:extLst>
            <a:ext uri="{FF2B5EF4-FFF2-40B4-BE49-F238E27FC236}">
              <a16:creationId xmlns:a16="http://schemas.microsoft.com/office/drawing/2014/main" id="{00000000-0008-0000-0000-0000B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49" name="PoljeZBesedilom 2">
          <a:extLst>
            <a:ext uri="{FF2B5EF4-FFF2-40B4-BE49-F238E27FC236}">
              <a16:creationId xmlns:a16="http://schemas.microsoft.com/office/drawing/2014/main" id="{00000000-0008-0000-0000-0000B5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0" name="PoljeZBesedilom 2">
          <a:extLst>
            <a:ext uri="{FF2B5EF4-FFF2-40B4-BE49-F238E27FC236}">
              <a16:creationId xmlns:a16="http://schemas.microsoft.com/office/drawing/2014/main" id="{00000000-0008-0000-0000-0000B6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1" name="PoljeZBesedilom 950">
          <a:extLst>
            <a:ext uri="{FF2B5EF4-FFF2-40B4-BE49-F238E27FC236}">
              <a16:creationId xmlns:a16="http://schemas.microsoft.com/office/drawing/2014/main" id="{00000000-0008-0000-0000-0000B7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2" name="PoljeZBesedilom 2">
          <a:extLst>
            <a:ext uri="{FF2B5EF4-FFF2-40B4-BE49-F238E27FC236}">
              <a16:creationId xmlns:a16="http://schemas.microsoft.com/office/drawing/2014/main" id="{00000000-0008-0000-0000-0000B8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3" name="PoljeZBesedilom 2">
          <a:extLst>
            <a:ext uri="{FF2B5EF4-FFF2-40B4-BE49-F238E27FC236}">
              <a16:creationId xmlns:a16="http://schemas.microsoft.com/office/drawing/2014/main" id="{00000000-0008-0000-0000-0000B9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4" name="PoljeZBesedilom 2">
          <a:extLst>
            <a:ext uri="{FF2B5EF4-FFF2-40B4-BE49-F238E27FC236}">
              <a16:creationId xmlns:a16="http://schemas.microsoft.com/office/drawing/2014/main" id="{00000000-0008-0000-0000-0000BA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5" name="PoljeZBesedilom 2">
          <a:extLst>
            <a:ext uri="{FF2B5EF4-FFF2-40B4-BE49-F238E27FC236}">
              <a16:creationId xmlns:a16="http://schemas.microsoft.com/office/drawing/2014/main" id="{00000000-0008-0000-0000-0000BB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6" name="PoljeZBesedilom 2">
          <a:extLst>
            <a:ext uri="{FF2B5EF4-FFF2-40B4-BE49-F238E27FC236}">
              <a16:creationId xmlns:a16="http://schemas.microsoft.com/office/drawing/2014/main" id="{00000000-0008-0000-0000-0000BC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7" name="PoljeZBesedilom 956">
          <a:extLst>
            <a:ext uri="{FF2B5EF4-FFF2-40B4-BE49-F238E27FC236}">
              <a16:creationId xmlns:a16="http://schemas.microsoft.com/office/drawing/2014/main" id="{00000000-0008-0000-0000-0000BD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8" name="PoljeZBesedilom 2">
          <a:extLst>
            <a:ext uri="{FF2B5EF4-FFF2-40B4-BE49-F238E27FC236}">
              <a16:creationId xmlns:a16="http://schemas.microsoft.com/office/drawing/2014/main" id="{00000000-0008-0000-0000-0000BE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59" name="PoljeZBesedilom 2">
          <a:extLst>
            <a:ext uri="{FF2B5EF4-FFF2-40B4-BE49-F238E27FC236}">
              <a16:creationId xmlns:a16="http://schemas.microsoft.com/office/drawing/2014/main" id="{00000000-0008-0000-0000-0000B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60" name="PoljeZBesedilom 2">
          <a:extLst>
            <a:ext uri="{FF2B5EF4-FFF2-40B4-BE49-F238E27FC236}">
              <a16:creationId xmlns:a16="http://schemas.microsoft.com/office/drawing/2014/main" id="{00000000-0008-0000-0000-0000C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61" name="PoljeZBesedilom 2">
          <a:extLst>
            <a:ext uri="{FF2B5EF4-FFF2-40B4-BE49-F238E27FC236}">
              <a16:creationId xmlns:a16="http://schemas.microsoft.com/office/drawing/2014/main" id="{00000000-0008-0000-0000-0000C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62" name="PoljeZBesedilom 2">
          <a:extLst>
            <a:ext uri="{FF2B5EF4-FFF2-40B4-BE49-F238E27FC236}">
              <a16:creationId xmlns:a16="http://schemas.microsoft.com/office/drawing/2014/main" id="{00000000-0008-0000-0000-0000C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63" name="PoljeZBesedilom 962">
          <a:extLst>
            <a:ext uri="{FF2B5EF4-FFF2-40B4-BE49-F238E27FC236}">
              <a16:creationId xmlns:a16="http://schemas.microsoft.com/office/drawing/2014/main" id="{00000000-0008-0000-0000-0000C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64" name="PoljeZBesedilom 2">
          <a:extLst>
            <a:ext uri="{FF2B5EF4-FFF2-40B4-BE49-F238E27FC236}">
              <a16:creationId xmlns:a16="http://schemas.microsoft.com/office/drawing/2014/main" id="{00000000-0008-0000-0000-0000C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65" name="PoljeZBesedilom 2">
          <a:extLst>
            <a:ext uri="{FF2B5EF4-FFF2-40B4-BE49-F238E27FC236}">
              <a16:creationId xmlns:a16="http://schemas.microsoft.com/office/drawing/2014/main" id="{00000000-0008-0000-0000-0000C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66" name="PoljeZBesedilom 2">
          <a:extLst>
            <a:ext uri="{FF2B5EF4-FFF2-40B4-BE49-F238E27FC236}">
              <a16:creationId xmlns:a16="http://schemas.microsoft.com/office/drawing/2014/main" id="{00000000-0008-0000-0000-0000C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67" name="PoljeZBesedilom 2">
          <a:extLst>
            <a:ext uri="{FF2B5EF4-FFF2-40B4-BE49-F238E27FC236}">
              <a16:creationId xmlns:a16="http://schemas.microsoft.com/office/drawing/2014/main" id="{00000000-0008-0000-0000-0000C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68" name="PoljeZBesedilom 2">
          <a:extLst>
            <a:ext uri="{FF2B5EF4-FFF2-40B4-BE49-F238E27FC236}">
              <a16:creationId xmlns:a16="http://schemas.microsoft.com/office/drawing/2014/main" id="{00000000-0008-0000-0000-0000C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69" name="PoljeZBesedilom 968">
          <a:extLst>
            <a:ext uri="{FF2B5EF4-FFF2-40B4-BE49-F238E27FC236}">
              <a16:creationId xmlns:a16="http://schemas.microsoft.com/office/drawing/2014/main" id="{00000000-0008-0000-0000-0000C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70" name="PoljeZBesedilom 2">
          <a:extLst>
            <a:ext uri="{FF2B5EF4-FFF2-40B4-BE49-F238E27FC236}">
              <a16:creationId xmlns:a16="http://schemas.microsoft.com/office/drawing/2014/main" id="{00000000-0008-0000-0000-0000C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71" name="PoljeZBesedilom 2">
          <a:extLst>
            <a:ext uri="{FF2B5EF4-FFF2-40B4-BE49-F238E27FC236}">
              <a16:creationId xmlns:a16="http://schemas.microsoft.com/office/drawing/2014/main" id="{00000000-0008-0000-0000-0000C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72" name="PoljeZBesedilom 2">
          <a:extLst>
            <a:ext uri="{FF2B5EF4-FFF2-40B4-BE49-F238E27FC236}">
              <a16:creationId xmlns:a16="http://schemas.microsoft.com/office/drawing/2014/main" id="{00000000-0008-0000-0000-0000C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73" name="PoljeZBesedilom 2">
          <a:extLst>
            <a:ext uri="{FF2B5EF4-FFF2-40B4-BE49-F238E27FC236}">
              <a16:creationId xmlns:a16="http://schemas.microsoft.com/office/drawing/2014/main" id="{00000000-0008-0000-0000-0000C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74" name="PoljeZBesedilom 2">
          <a:extLst>
            <a:ext uri="{FF2B5EF4-FFF2-40B4-BE49-F238E27FC236}">
              <a16:creationId xmlns:a16="http://schemas.microsoft.com/office/drawing/2014/main" id="{00000000-0008-0000-0000-0000CE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75" name="PoljeZBesedilom 974">
          <a:extLst>
            <a:ext uri="{FF2B5EF4-FFF2-40B4-BE49-F238E27FC236}">
              <a16:creationId xmlns:a16="http://schemas.microsoft.com/office/drawing/2014/main" id="{00000000-0008-0000-0000-0000CF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76" name="PoljeZBesedilom 2">
          <a:extLst>
            <a:ext uri="{FF2B5EF4-FFF2-40B4-BE49-F238E27FC236}">
              <a16:creationId xmlns:a16="http://schemas.microsoft.com/office/drawing/2014/main" id="{00000000-0008-0000-0000-0000D0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77" name="PoljeZBesedilom 2">
          <a:extLst>
            <a:ext uri="{FF2B5EF4-FFF2-40B4-BE49-F238E27FC236}">
              <a16:creationId xmlns:a16="http://schemas.microsoft.com/office/drawing/2014/main" id="{00000000-0008-0000-0000-0000D1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78" name="PoljeZBesedilom 2">
          <a:extLst>
            <a:ext uri="{FF2B5EF4-FFF2-40B4-BE49-F238E27FC236}">
              <a16:creationId xmlns:a16="http://schemas.microsoft.com/office/drawing/2014/main" id="{00000000-0008-0000-0000-0000D2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79" name="PoljeZBesedilom 2">
          <a:extLst>
            <a:ext uri="{FF2B5EF4-FFF2-40B4-BE49-F238E27FC236}">
              <a16:creationId xmlns:a16="http://schemas.microsoft.com/office/drawing/2014/main" id="{00000000-0008-0000-0000-0000D3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80" name="PoljeZBesedilom 2">
          <a:extLst>
            <a:ext uri="{FF2B5EF4-FFF2-40B4-BE49-F238E27FC236}">
              <a16:creationId xmlns:a16="http://schemas.microsoft.com/office/drawing/2014/main" id="{00000000-0008-0000-0000-0000D4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81" name="PoljeZBesedilom 980">
          <a:extLst>
            <a:ext uri="{FF2B5EF4-FFF2-40B4-BE49-F238E27FC236}">
              <a16:creationId xmlns:a16="http://schemas.microsoft.com/office/drawing/2014/main" id="{00000000-0008-0000-0000-0000D5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82" name="PoljeZBesedilom 2">
          <a:extLst>
            <a:ext uri="{FF2B5EF4-FFF2-40B4-BE49-F238E27FC236}">
              <a16:creationId xmlns:a16="http://schemas.microsoft.com/office/drawing/2014/main" id="{00000000-0008-0000-0000-0000D6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83" name="PoljeZBesedilom 2">
          <a:extLst>
            <a:ext uri="{FF2B5EF4-FFF2-40B4-BE49-F238E27FC236}">
              <a16:creationId xmlns:a16="http://schemas.microsoft.com/office/drawing/2014/main" id="{00000000-0008-0000-0000-0000D7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84" name="PoljeZBesedilom 2">
          <a:extLst>
            <a:ext uri="{FF2B5EF4-FFF2-40B4-BE49-F238E27FC236}">
              <a16:creationId xmlns:a16="http://schemas.microsoft.com/office/drawing/2014/main" id="{00000000-0008-0000-0000-0000D8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985" name="PoljeZBesedilom 2">
          <a:extLst>
            <a:ext uri="{FF2B5EF4-FFF2-40B4-BE49-F238E27FC236}">
              <a16:creationId xmlns:a16="http://schemas.microsoft.com/office/drawing/2014/main" id="{00000000-0008-0000-0000-0000D9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986" name="PoljeZBesedilom 985">
          <a:extLst>
            <a:ext uri="{FF2B5EF4-FFF2-40B4-BE49-F238E27FC236}">
              <a16:creationId xmlns:a16="http://schemas.microsoft.com/office/drawing/2014/main" id="{00000000-0008-0000-0000-0000DA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987" name="PoljeZBesedilom 2">
          <a:extLst>
            <a:ext uri="{FF2B5EF4-FFF2-40B4-BE49-F238E27FC236}">
              <a16:creationId xmlns:a16="http://schemas.microsoft.com/office/drawing/2014/main" id="{00000000-0008-0000-0000-0000DB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988" name="PoljeZBesedilom 2">
          <a:extLst>
            <a:ext uri="{FF2B5EF4-FFF2-40B4-BE49-F238E27FC236}">
              <a16:creationId xmlns:a16="http://schemas.microsoft.com/office/drawing/2014/main" id="{00000000-0008-0000-0000-0000DC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989" name="PoljeZBesedilom 2">
          <a:extLst>
            <a:ext uri="{FF2B5EF4-FFF2-40B4-BE49-F238E27FC236}">
              <a16:creationId xmlns:a16="http://schemas.microsoft.com/office/drawing/2014/main" id="{00000000-0008-0000-0000-0000DD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990" name="PoljeZBesedilom 2">
          <a:extLst>
            <a:ext uri="{FF2B5EF4-FFF2-40B4-BE49-F238E27FC236}">
              <a16:creationId xmlns:a16="http://schemas.microsoft.com/office/drawing/2014/main" id="{00000000-0008-0000-0000-0000DE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91" name="PoljeZBesedilom 2">
          <a:extLst>
            <a:ext uri="{FF2B5EF4-FFF2-40B4-BE49-F238E27FC236}">
              <a16:creationId xmlns:a16="http://schemas.microsoft.com/office/drawing/2014/main" id="{00000000-0008-0000-0000-0000D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92" name="PoljeZBesedilom 991">
          <a:extLst>
            <a:ext uri="{FF2B5EF4-FFF2-40B4-BE49-F238E27FC236}">
              <a16:creationId xmlns:a16="http://schemas.microsoft.com/office/drawing/2014/main" id="{00000000-0008-0000-0000-0000E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93" name="PoljeZBesedilom 2">
          <a:extLst>
            <a:ext uri="{FF2B5EF4-FFF2-40B4-BE49-F238E27FC236}">
              <a16:creationId xmlns:a16="http://schemas.microsoft.com/office/drawing/2014/main" id="{00000000-0008-0000-0000-0000E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94" name="PoljeZBesedilom 2">
          <a:extLst>
            <a:ext uri="{FF2B5EF4-FFF2-40B4-BE49-F238E27FC236}">
              <a16:creationId xmlns:a16="http://schemas.microsoft.com/office/drawing/2014/main" id="{00000000-0008-0000-0000-0000E2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95" name="PoljeZBesedilom 2">
          <a:extLst>
            <a:ext uri="{FF2B5EF4-FFF2-40B4-BE49-F238E27FC236}">
              <a16:creationId xmlns:a16="http://schemas.microsoft.com/office/drawing/2014/main" id="{00000000-0008-0000-0000-0000E3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653</xdr:row>
      <xdr:rowOff>0</xdr:rowOff>
    </xdr:from>
    <xdr:ext cx="184731" cy="264560"/>
    <xdr:sp macro="" textlink="">
      <xdr:nvSpPr>
        <xdr:cNvPr id="996" name="PoljeZBesedilom 2">
          <a:extLst>
            <a:ext uri="{FF2B5EF4-FFF2-40B4-BE49-F238E27FC236}">
              <a16:creationId xmlns:a16="http://schemas.microsoft.com/office/drawing/2014/main" id="{00000000-0008-0000-0000-0000E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97" name="PoljeZBesedilom 2">
          <a:extLst>
            <a:ext uri="{FF2B5EF4-FFF2-40B4-BE49-F238E27FC236}">
              <a16:creationId xmlns:a16="http://schemas.microsoft.com/office/drawing/2014/main" id="{00000000-0008-0000-0000-0000E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98" name="PoljeZBesedilom 997">
          <a:extLst>
            <a:ext uri="{FF2B5EF4-FFF2-40B4-BE49-F238E27FC236}">
              <a16:creationId xmlns:a16="http://schemas.microsoft.com/office/drawing/2014/main" id="{00000000-0008-0000-0000-0000E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999" name="PoljeZBesedilom 2">
          <a:extLst>
            <a:ext uri="{FF2B5EF4-FFF2-40B4-BE49-F238E27FC236}">
              <a16:creationId xmlns:a16="http://schemas.microsoft.com/office/drawing/2014/main" id="{00000000-0008-0000-0000-0000E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0" name="PoljeZBesedilom 2">
          <a:extLst>
            <a:ext uri="{FF2B5EF4-FFF2-40B4-BE49-F238E27FC236}">
              <a16:creationId xmlns:a16="http://schemas.microsoft.com/office/drawing/2014/main" id="{00000000-0008-0000-0000-0000E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1" name="PoljeZBesedilom 2">
          <a:extLst>
            <a:ext uri="{FF2B5EF4-FFF2-40B4-BE49-F238E27FC236}">
              <a16:creationId xmlns:a16="http://schemas.microsoft.com/office/drawing/2014/main" id="{00000000-0008-0000-0000-0000E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2" name="PoljeZBesedilom 2">
          <a:extLst>
            <a:ext uri="{FF2B5EF4-FFF2-40B4-BE49-F238E27FC236}">
              <a16:creationId xmlns:a16="http://schemas.microsoft.com/office/drawing/2014/main" id="{00000000-0008-0000-0000-0000E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3" name="PoljeZBesedilom 2">
          <a:extLst>
            <a:ext uri="{FF2B5EF4-FFF2-40B4-BE49-F238E27FC236}">
              <a16:creationId xmlns:a16="http://schemas.microsoft.com/office/drawing/2014/main" id="{00000000-0008-0000-0000-0000E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4" name="PoljeZBesedilom 1003">
          <a:extLst>
            <a:ext uri="{FF2B5EF4-FFF2-40B4-BE49-F238E27FC236}">
              <a16:creationId xmlns:a16="http://schemas.microsoft.com/office/drawing/2014/main" id="{00000000-0008-0000-0000-0000E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5" name="PoljeZBesedilom 2">
          <a:extLst>
            <a:ext uri="{FF2B5EF4-FFF2-40B4-BE49-F238E27FC236}">
              <a16:creationId xmlns:a16="http://schemas.microsoft.com/office/drawing/2014/main" id="{00000000-0008-0000-0000-0000E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6" name="PoljeZBesedilom 2">
          <a:extLst>
            <a:ext uri="{FF2B5EF4-FFF2-40B4-BE49-F238E27FC236}">
              <a16:creationId xmlns:a16="http://schemas.microsoft.com/office/drawing/2014/main" id="{00000000-0008-0000-0000-0000E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7" name="PoljeZBesedilom 2">
          <a:extLst>
            <a:ext uri="{FF2B5EF4-FFF2-40B4-BE49-F238E27FC236}">
              <a16:creationId xmlns:a16="http://schemas.microsoft.com/office/drawing/2014/main" id="{00000000-0008-0000-0000-0000E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653</xdr:row>
      <xdr:rowOff>0</xdr:rowOff>
    </xdr:from>
    <xdr:ext cx="184731" cy="264560"/>
    <xdr:sp macro="" textlink="">
      <xdr:nvSpPr>
        <xdr:cNvPr id="1008" name="PoljeZBesedilom 2">
          <a:extLst>
            <a:ext uri="{FF2B5EF4-FFF2-40B4-BE49-F238E27FC236}">
              <a16:creationId xmlns:a16="http://schemas.microsoft.com/office/drawing/2014/main" id="{00000000-0008-0000-0000-0000F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09" name="PoljeZBesedilom 2">
          <a:extLst>
            <a:ext uri="{FF2B5EF4-FFF2-40B4-BE49-F238E27FC236}">
              <a16:creationId xmlns:a16="http://schemas.microsoft.com/office/drawing/2014/main" id="{00000000-0008-0000-0000-0000F1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0" name="PoljeZBesedilom 1009">
          <a:extLst>
            <a:ext uri="{FF2B5EF4-FFF2-40B4-BE49-F238E27FC236}">
              <a16:creationId xmlns:a16="http://schemas.microsoft.com/office/drawing/2014/main" id="{00000000-0008-0000-0000-0000F2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1" name="PoljeZBesedilom 2">
          <a:extLst>
            <a:ext uri="{FF2B5EF4-FFF2-40B4-BE49-F238E27FC236}">
              <a16:creationId xmlns:a16="http://schemas.microsoft.com/office/drawing/2014/main" id="{00000000-0008-0000-0000-0000F3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2" name="PoljeZBesedilom 2">
          <a:extLst>
            <a:ext uri="{FF2B5EF4-FFF2-40B4-BE49-F238E27FC236}">
              <a16:creationId xmlns:a16="http://schemas.microsoft.com/office/drawing/2014/main" id="{00000000-0008-0000-0000-0000F4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3" name="PoljeZBesedilom 2">
          <a:extLst>
            <a:ext uri="{FF2B5EF4-FFF2-40B4-BE49-F238E27FC236}">
              <a16:creationId xmlns:a16="http://schemas.microsoft.com/office/drawing/2014/main" id="{00000000-0008-0000-0000-0000F5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4" name="PoljeZBesedilom 2">
          <a:extLst>
            <a:ext uri="{FF2B5EF4-FFF2-40B4-BE49-F238E27FC236}">
              <a16:creationId xmlns:a16="http://schemas.microsoft.com/office/drawing/2014/main" id="{00000000-0008-0000-0000-0000F6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5" name="PoljeZBesedilom 2">
          <a:extLst>
            <a:ext uri="{FF2B5EF4-FFF2-40B4-BE49-F238E27FC236}">
              <a16:creationId xmlns:a16="http://schemas.microsoft.com/office/drawing/2014/main" id="{00000000-0008-0000-0000-0000F7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6" name="PoljeZBesedilom 1015">
          <a:extLst>
            <a:ext uri="{FF2B5EF4-FFF2-40B4-BE49-F238E27FC236}">
              <a16:creationId xmlns:a16="http://schemas.microsoft.com/office/drawing/2014/main" id="{00000000-0008-0000-0000-0000F8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7" name="PoljeZBesedilom 2">
          <a:extLst>
            <a:ext uri="{FF2B5EF4-FFF2-40B4-BE49-F238E27FC236}">
              <a16:creationId xmlns:a16="http://schemas.microsoft.com/office/drawing/2014/main" id="{00000000-0008-0000-0000-0000F9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8" name="PoljeZBesedilom 2">
          <a:extLst>
            <a:ext uri="{FF2B5EF4-FFF2-40B4-BE49-F238E27FC236}">
              <a16:creationId xmlns:a16="http://schemas.microsoft.com/office/drawing/2014/main" id="{00000000-0008-0000-0000-0000FA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19" name="PoljeZBesedilom 2">
          <a:extLst>
            <a:ext uri="{FF2B5EF4-FFF2-40B4-BE49-F238E27FC236}">
              <a16:creationId xmlns:a16="http://schemas.microsoft.com/office/drawing/2014/main" id="{00000000-0008-0000-0000-0000FB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20" name="PoljeZBesedilom 2">
          <a:extLst>
            <a:ext uri="{FF2B5EF4-FFF2-40B4-BE49-F238E27FC236}">
              <a16:creationId xmlns:a16="http://schemas.microsoft.com/office/drawing/2014/main" id="{00000000-0008-0000-0000-0000FC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21" name="PoljeZBesedilom 1020">
          <a:extLst>
            <a:ext uri="{FF2B5EF4-FFF2-40B4-BE49-F238E27FC236}">
              <a16:creationId xmlns:a16="http://schemas.microsoft.com/office/drawing/2014/main" id="{00000000-0008-0000-0000-0000FD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22" name="PoljeZBesedilom 2">
          <a:extLst>
            <a:ext uri="{FF2B5EF4-FFF2-40B4-BE49-F238E27FC236}">
              <a16:creationId xmlns:a16="http://schemas.microsoft.com/office/drawing/2014/main" id="{00000000-0008-0000-0000-0000FE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23" name="PoljeZBesedilom 2">
          <a:extLst>
            <a:ext uri="{FF2B5EF4-FFF2-40B4-BE49-F238E27FC236}">
              <a16:creationId xmlns:a16="http://schemas.microsoft.com/office/drawing/2014/main" id="{00000000-0008-0000-0000-0000FF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24" name="PoljeZBesedilom 2">
          <a:extLst>
            <a:ext uri="{FF2B5EF4-FFF2-40B4-BE49-F238E27FC236}">
              <a16:creationId xmlns:a16="http://schemas.microsoft.com/office/drawing/2014/main" id="{00000000-0008-0000-0000-000000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25" name="PoljeZBesedilom 2">
          <a:extLst>
            <a:ext uri="{FF2B5EF4-FFF2-40B4-BE49-F238E27FC236}">
              <a16:creationId xmlns:a16="http://schemas.microsoft.com/office/drawing/2014/main" id="{00000000-0008-0000-0000-000001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26" name="PoljeZBesedilom 2">
          <a:extLst>
            <a:ext uri="{FF2B5EF4-FFF2-40B4-BE49-F238E27FC236}">
              <a16:creationId xmlns:a16="http://schemas.microsoft.com/office/drawing/2014/main" id="{00000000-0008-0000-0000-00000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27" name="PoljeZBesedilom 1026">
          <a:extLst>
            <a:ext uri="{FF2B5EF4-FFF2-40B4-BE49-F238E27FC236}">
              <a16:creationId xmlns:a16="http://schemas.microsoft.com/office/drawing/2014/main" id="{00000000-0008-0000-0000-00000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28" name="PoljeZBesedilom 2">
          <a:extLst>
            <a:ext uri="{FF2B5EF4-FFF2-40B4-BE49-F238E27FC236}">
              <a16:creationId xmlns:a16="http://schemas.microsoft.com/office/drawing/2014/main" id="{00000000-0008-0000-0000-00000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29" name="PoljeZBesedilom 2">
          <a:extLst>
            <a:ext uri="{FF2B5EF4-FFF2-40B4-BE49-F238E27FC236}">
              <a16:creationId xmlns:a16="http://schemas.microsoft.com/office/drawing/2014/main" id="{00000000-0008-0000-0000-00000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0" name="PoljeZBesedilom 2">
          <a:extLst>
            <a:ext uri="{FF2B5EF4-FFF2-40B4-BE49-F238E27FC236}">
              <a16:creationId xmlns:a16="http://schemas.microsoft.com/office/drawing/2014/main" id="{00000000-0008-0000-0000-00000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1" name="PoljeZBesedilom 2">
          <a:extLst>
            <a:ext uri="{FF2B5EF4-FFF2-40B4-BE49-F238E27FC236}">
              <a16:creationId xmlns:a16="http://schemas.microsoft.com/office/drawing/2014/main" id="{00000000-0008-0000-0000-00000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2" name="PoljeZBesedilom 2">
          <a:extLst>
            <a:ext uri="{FF2B5EF4-FFF2-40B4-BE49-F238E27FC236}">
              <a16:creationId xmlns:a16="http://schemas.microsoft.com/office/drawing/2014/main" id="{00000000-0008-0000-0000-000008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3" name="PoljeZBesedilom 1032">
          <a:extLst>
            <a:ext uri="{FF2B5EF4-FFF2-40B4-BE49-F238E27FC236}">
              <a16:creationId xmlns:a16="http://schemas.microsoft.com/office/drawing/2014/main" id="{00000000-0008-0000-0000-000009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4" name="PoljeZBesedilom 2">
          <a:extLst>
            <a:ext uri="{FF2B5EF4-FFF2-40B4-BE49-F238E27FC236}">
              <a16:creationId xmlns:a16="http://schemas.microsoft.com/office/drawing/2014/main" id="{00000000-0008-0000-0000-00000A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5" name="PoljeZBesedilom 2">
          <a:extLst>
            <a:ext uri="{FF2B5EF4-FFF2-40B4-BE49-F238E27FC236}">
              <a16:creationId xmlns:a16="http://schemas.microsoft.com/office/drawing/2014/main" id="{00000000-0008-0000-0000-00000B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6" name="PoljeZBesedilom 2">
          <a:extLst>
            <a:ext uri="{FF2B5EF4-FFF2-40B4-BE49-F238E27FC236}">
              <a16:creationId xmlns:a16="http://schemas.microsoft.com/office/drawing/2014/main" id="{00000000-0008-0000-0000-00000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7" name="PoljeZBesedilom 2">
          <a:extLst>
            <a:ext uri="{FF2B5EF4-FFF2-40B4-BE49-F238E27FC236}">
              <a16:creationId xmlns:a16="http://schemas.microsoft.com/office/drawing/2014/main" id="{00000000-0008-0000-0000-00000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8" name="PoljeZBesedilom 2">
          <a:extLst>
            <a:ext uri="{FF2B5EF4-FFF2-40B4-BE49-F238E27FC236}">
              <a16:creationId xmlns:a16="http://schemas.microsoft.com/office/drawing/2014/main" id="{00000000-0008-0000-0000-00000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39" name="PoljeZBesedilom 1038">
          <a:extLst>
            <a:ext uri="{FF2B5EF4-FFF2-40B4-BE49-F238E27FC236}">
              <a16:creationId xmlns:a16="http://schemas.microsoft.com/office/drawing/2014/main" id="{00000000-0008-0000-0000-00000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0" name="PoljeZBesedilom 2">
          <a:extLst>
            <a:ext uri="{FF2B5EF4-FFF2-40B4-BE49-F238E27FC236}">
              <a16:creationId xmlns:a16="http://schemas.microsoft.com/office/drawing/2014/main" id="{00000000-0008-0000-0000-00001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1" name="PoljeZBesedilom 2">
          <a:extLst>
            <a:ext uri="{FF2B5EF4-FFF2-40B4-BE49-F238E27FC236}">
              <a16:creationId xmlns:a16="http://schemas.microsoft.com/office/drawing/2014/main" id="{00000000-0008-0000-0000-00001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2" name="PoljeZBesedilom 2">
          <a:extLst>
            <a:ext uri="{FF2B5EF4-FFF2-40B4-BE49-F238E27FC236}">
              <a16:creationId xmlns:a16="http://schemas.microsoft.com/office/drawing/2014/main" id="{00000000-0008-0000-0000-00001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3" name="PoljeZBesedilom 2">
          <a:extLst>
            <a:ext uri="{FF2B5EF4-FFF2-40B4-BE49-F238E27FC236}">
              <a16:creationId xmlns:a16="http://schemas.microsoft.com/office/drawing/2014/main" id="{00000000-0008-0000-0000-00001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4" name="PoljeZBesedilom 2">
          <a:extLst>
            <a:ext uri="{FF2B5EF4-FFF2-40B4-BE49-F238E27FC236}">
              <a16:creationId xmlns:a16="http://schemas.microsoft.com/office/drawing/2014/main" id="{00000000-0008-0000-0000-00001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5" name="PoljeZBesedilom 1044">
          <a:extLst>
            <a:ext uri="{FF2B5EF4-FFF2-40B4-BE49-F238E27FC236}">
              <a16:creationId xmlns:a16="http://schemas.microsoft.com/office/drawing/2014/main" id="{00000000-0008-0000-0000-00001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6" name="PoljeZBesedilom 2">
          <a:extLst>
            <a:ext uri="{FF2B5EF4-FFF2-40B4-BE49-F238E27FC236}">
              <a16:creationId xmlns:a16="http://schemas.microsoft.com/office/drawing/2014/main" id="{00000000-0008-0000-0000-00001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7" name="PoljeZBesedilom 2">
          <a:extLst>
            <a:ext uri="{FF2B5EF4-FFF2-40B4-BE49-F238E27FC236}">
              <a16:creationId xmlns:a16="http://schemas.microsoft.com/office/drawing/2014/main" id="{00000000-0008-0000-0000-00001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8" name="PoljeZBesedilom 2">
          <a:extLst>
            <a:ext uri="{FF2B5EF4-FFF2-40B4-BE49-F238E27FC236}">
              <a16:creationId xmlns:a16="http://schemas.microsoft.com/office/drawing/2014/main" id="{00000000-0008-0000-0000-000018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49" name="PoljeZBesedilom 2">
          <a:extLst>
            <a:ext uri="{FF2B5EF4-FFF2-40B4-BE49-F238E27FC236}">
              <a16:creationId xmlns:a16="http://schemas.microsoft.com/office/drawing/2014/main" id="{00000000-0008-0000-0000-000019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0" name="PoljeZBesedilom 2">
          <a:extLst>
            <a:ext uri="{FF2B5EF4-FFF2-40B4-BE49-F238E27FC236}">
              <a16:creationId xmlns:a16="http://schemas.microsoft.com/office/drawing/2014/main" id="{00000000-0008-0000-0000-00001A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1" name="PoljeZBesedilom 1050">
          <a:extLst>
            <a:ext uri="{FF2B5EF4-FFF2-40B4-BE49-F238E27FC236}">
              <a16:creationId xmlns:a16="http://schemas.microsoft.com/office/drawing/2014/main" id="{00000000-0008-0000-0000-00001B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2" name="PoljeZBesedilom 2">
          <a:extLst>
            <a:ext uri="{FF2B5EF4-FFF2-40B4-BE49-F238E27FC236}">
              <a16:creationId xmlns:a16="http://schemas.microsoft.com/office/drawing/2014/main" id="{00000000-0008-0000-0000-00001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3" name="PoljeZBesedilom 2">
          <a:extLst>
            <a:ext uri="{FF2B5EF4-FFF2-40B4-BE49-F238E27FC236}">
              <a16:creationId xmlns:a16="http://schemas.microsoft.com/office/drawing/2014/main" id="{00000000-0008-0000-0000-00001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4" name="PoljeZBesedilom 2">
          <a:extLst>
            <a:ext uri="{FF2B5EF4-FFF2-40B4-BE49-F238E27FC236}">
              <a16:creationId xmlns:a16="http://schemas.microsoft.com/office/drawing/2014/main" id="{00000000-0008-0000-0000-00001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5" name="PoljeZBesedilom 2">
          <a:extLst>
            <a:ext uri="{FF2B5EF4-FFF2-40B4-BE49-F238E27FC236}">
              <a16:creationId xmlns:a16="http://schemas.microsoft.com/office/drawing/2014/main" id="{00000000-0008-0000-0000-00001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6" name="PoljeZBesedilom 2">
          <a:extLst>
            <a:ext uri="{FF2B5EF4-FFF2-40B4-BE49-F238E27FC236}">
              <a16:creationId xmlns:a16="http://schemas.microsoft.com/office/drawing/2014/main" id="{00000000-0008-0000-0000-00002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7" name="PoljeZBesedilom 1056">
          <a:extLst>
            <a:ext uri="{FF2B5EF4-FFF2-40B4-BE49-F238E27FC236}">
              <a16:creationId xmlns:a16="http://schemas.microsoft.com/office/drawing/2014/main" id="{00000000-0008-0000-0000-00002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8" name="PoljeZBesedilom 2">
          <a:extLst>
            <a:ext uri="{FF2B5EF4-FFF2-40B4-BE49-F238E27FC236}">
              <a16:creationId xmlns:a16="http://schemas.microsoft.com/office/drawing/2014/main" id="{00000000-0008-0000-0000-00002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59" name="PoljeZBesedilom 2">
          <a:extLst>
            <a:ext uri="{FF2B5EF4-FFF2-40B4-BE49-F238E27FC236}">
              <a16:creationId xmlns:a16="http://schemas.microsoft.com/office/drawing/2014/main" id="{00000000-0008-0000-0000-00002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60" name="PoljeZBesedilom 2">
          <a:extLst>
            <a:ext uri="{FF2B5EF4-FFF2-40B4-BE49-F238E27FC236}">
              <a16:creationId xmlns:a16="http://schemas.microsoft.com/office/drawing/2014/main" id="{00000000-0008-0000-0000-00002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61" name="PoljeZBesedilom 2">
          <a:extLst>
            <a:ext uri="{FF2B5EF4-FFF2-40B4-BE49-F238E27FC236}">
              <a16:creationId xmlns:a16="http://schemas.microsoft.com/office/drawing/2014/main" id="{00000000-0008-0000-0000-00002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62" name="PoljeZBesedilom 2">
          <a:extLst>
            <a:ext uri="{FF2B5EF4-FFF2-40B4-BE49-F238E27FC236}">
              <a16:creationId xmlns:a16="http://schemas.microsoft.com/office/drawing/2014/main" id="{00000000-0008-0000-0000-000026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63" name="PoljeZBesedilom 1062">
          <a:extLst>
            <a:ext uri="{FF2B5EF4-FFF2-40B4-BE49-F238E27FC236}">
              <a16:creationId xmlns:a16="http://schemas.microsoft.com/office/drawing/2014/main" id="{00000000-0008-0000-0000-000027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64" name="PoljeZBesedilom 2">
          <a:extLst>
            <a:ext uri="{FF2B5EF4-FFF2-40B4-BE49-F238E27FC236}">
              <a16:creationId xmlns:a16="http://schemas.microsoft.com/office/drawing/2014/main" id="{00000000-0008-0000-0000-000028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65" name="PoljeZBesedilom 2">
          <a:extLst>
            <a:ext uri="{FF2B5EF4-FFF2-40B4-BE49-F238E27FC236}">
              <a16:creationId xmlns:a16="http://schemas.microsoft.com/office/drawing/2014/main" id="{00000000-0008-0000-0000-000029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66" name="PoljeZBesedilom 2">
          <a:extLst>
            <a:ext uri="{FF2B5EF4-FFF2-40B4-BE49-F238E27FC236}">
              <a16:creationId xmlns:a16="http://schemas.microsoft.com/office/drawing/2014/main" id="{00000000-0008-0000-0000-00002A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67" name="PoljeZBesedilom 2">
          <a:extLst>
            <a:ext uri="{FF2B5EF4-FFF2-40B4-BE49-F238E27FC236}">
              <a16:creationId xmlns:a16="http://schemas.microsoft.com/office/drawing/2014/main" id="{00000000-0008-0000-0000-00002B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68" name="PoljeZBesedilom 2">
          <a:extLst>
            <a:ext uri="{FF2B5EF4-FFF2-40B4-BE49-F238E27FC236}">
              <a16:creationId xmlns:a16="http://schemas.microsoft.com/office/drawing/2014/main" id="{00000000-0008-0000-0000-00002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69" name="PoljeZBesedilom 1068">
          <a:extLst>
            <a:ext uri="{FF2B5EF4-FFF2-40B4-BE49-F238E27FC236}">
              <a16:creationId xmlns:a16="http://schemas.microsoft.com/office/drawing/2014/main" id="{00000000-0008-0000-0000-00002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0" name="PoljeZBesedilom 2">
          <a:extLst>
            <a:ext uri="{FF2B5EF4-FFF2-40B4-BE49-F238E27FC236}">
              <a16:creationId xmlns:a16="http://schemas.microsoft.com/office/drawing/2014/main" id="{00000000-0008-0000-0000-00002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1" name="PoljeZBesedilom 2">
          <a:extLst>
            <a:ext uri="{FF2B5EF4-FFF2-40B4-BE49-F238E27FC236}">
              <a16:creationId xmlns:a16="http://schemas.microsoft.com/office/drawing/2014/main" id="{00000000-0008-0000-0000-00002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2" name="PoljeZBesedilom 2">
          <a:extLst>
            <a:ext uri="{FF2B5EF4-FFF2-40B4-BE49-F238E27FC236}">
              <a16:creationId xmlns:a16="http://schemas.microsoft.com/office/drawing/2014/main" id="{00000000-0008-0000-0000-00003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3" name="PoljeZBesedilom 2">
          <a:extLst>
            <a:ext uri="{FF2B5EF4-FFF2-40B4-BE49-F238E27FC236}">
              <a16:creationId xmlns:a16="http://schemas.microsoft.com/office/drawing/2014/main" id="{00000000-0008-0000-0000-00003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4" name="PoljeZBesedilom 2">
          <a:extLst>
            <a:ext uri="{FF2B5EF4-FFF2-40B4-BE49-F238E27FC236}">
              <a16:creationId xmlns:a16="http://schemas.microsoft.com/office/drawing/2014/main" id="{00000000-0008-0000-0000-00003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5" name="PoljeZBesedilom 1074">
          <a:extLst>
            <a:ext uri="{FF2B5EF4-FFF2-40B4-BE49-F238E27FC236}">
              <a16:creationId xmlns:a16="http://schemas.microsoft.com/office/drawing/2014/main" id="{00000000-0008-0000-0000-00003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6" name="PoljeZBesedilom 2">
          <a:extLst>
            <a:ext uri="{FF2B5EF4-FFF2-40B4-BE49-F238E27FC236}">
              <a16:creationId xmlns:a16="http://schemas.microsoft.com/office/drawing/2014/main" id="{00000000-0008-0000-0000-00003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7" name="PoljeZBesedilom 2">
          <a:extLst>
            <a:ext uri="{FF2B5EF4-FFF2-40B4-BE49-F238E27FC236}">
              <a16:creationId xmlns:a16="http://schemas.microsoft.com/office/drawing/2014/main" id="{00000000-0008-0000-0000-00003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8" name="PoljeZBesedilom 2">
          <a:extLst>
            <a:ext uri="{FF2B5EF4-FFF2-40B4-BE49-F238E27FC236}">
              <a16:creationId xmlns:a16="http://schemas.microsoft.com/office/drawing/2014/main" id="{00000000-0008-0000-0000-00003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653</xdr:row>
      <xdr:rowOff>0</xdr:rowOff>
    </xdr:from>
    <xdr:ext cx="184731" cy="264560"/>
    <xdr:sp macro="" textlink="">
      <xdr:nvSpPr>
        <xdr:cNvPr id="1079" name="PoljeZBesedilom 2">
          <a:extLst>
            <a:ext uri="{FF2B5EF4-FFF2-40B4-BE49-F238E27FC236}">
              <a16:creationId xmlns:a16="http://schemas.microsoft.com/office/drawing/2014/main" id="{00000000-0008-0000-0000-00003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80" name="PoljeZBesedilom 2">
          <a:extLst>
            <a:ext uri="{FF2B5EF4-FFF2-40B4-BE49-F238E27FC236}">
              <a16:creationId xmlns:a16="http://schemas.microsoft.com/office/drawing/2014/main" id="{00000000-0008-0000-0000-000038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81" name="PoljeZBesedilom 1080">
          <a:extLst>
            <a:ext uri="{FF2B5EF4-FFF2-40B4-BE49-F238E27FC236}">
              <a16:creationId xmlns:a16="http://schemas.microsoft.com/office/drawing/2014/main" id="{00000000-0008-0000-0000-000039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82" name="PoljeZBesedilom 2">
          <a:extLst>
            <a:ext uri="{FF2B5EF4-FFF2-40B4-BE49-F238E27FC236}">
              <a16:creationId xmlns:a16="http://schemas.microsoft.com/office/drawing/2014/main" id="{00000000-0008-0000-0000-00003A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83" name="PoljeZBesedilom 2">
          <a:extLst>
            <a:ext uri="{FF2B5EF4-FFF2-40B4-BE49-F238E27FC236}">
              <a16:creationId xmlns:a16="http://schemas.microsoft.com/office/drawing/2014/main" id="{00000000-0008-0000-0000-00003B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84" name="PoljeZBesedilom 2">
          <a:extLst>
            <a:ext uri="{FF2B5EF4-FFF2-40B4-BE49-F238E27FC236}">
              <a16:creationId xmlns:a16="http://schemas.microsoft.com/office/drawing/2014/main" id="{00000000-0008-0000-0000-00003C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653</xdr:row>
      <xdr:rowOff>0</xdr:rowOff>
    </xdr:from>
    <xdr:ext cx="184731" cy="264560"/>
    <xdr:sp macro="" textlink="">
      <xdr:nvSpPr>
        <xdr:cNvPr id="1085" name="PoljeZBesedilom 2">
          <a:extLst>
            <a:ext uri="{FF2B5EF4-FFF2-40B4-BE49-F238E27FC236}">
              <a16:creationId xmlns:a16="http://schemas.microsoft.com/office/drawing/2014/main" id="{00000000-0008-0000-0000-00003D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86" name="PoljeZBesedilom 2">
          <a:extLst>
            <a:ext uri="{FF2B5EF4-FFF2-40B4-BE49-F238E27FC236}">
              <a16:creationId xmlns:a16="http://schemas.microsoft.com/office/drawing/2014/main" id="{00000000-0008-0000-0000-00003E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87" name="PoljeZBesedilom 1086">
          <a:extLst>
            <a:ext uri="{FF2B5EF4-FFF2-40B4-BE49-F238E27FC236}">
              <a16:creationId xmlns:a16="http://schemas.microsoft.com/office/drawing/2014/main" id="{00000000-0008-0000-0000-00003F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88" name="PoljeZBesedilom 2">
          <a:extLst>
            <a:ext uri="{FF2B5EF4-FFF2-40B4-BE49-F238E27FC236}">
              <a16:creationId xmlns:a16="http://schemas.microsoft.com/office/drawing/2014/main" id="{00000000-0008-0000-0000-000040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89" name="PoljeZBesedilom 2">
          <a:extLst>
            <a:ext uri="{FF2B5EF4-FFF2-40B4-BE49-F238E27FC236}">
              <a16:creationId xmlns:a16="http://schemas.microsoft.com/office/drawing/2014/main" id="{00000000-0008-0000-0000-000041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90" name="PoljeZBesedilom 2">
          <a:extLst>
            <a:ext uri="{FF2B5EF4-FFF2-40B4-BE49-F238E27FC236}">
              <a16:creationId xmlns:a16="http://schemas.microsoft.com/office/drawing/2014/main" id="{00000000-0008-0000-0000-000042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91" name="PoljeZBesedilom 2">
          <a:extLst>
            <a:ext uri="{FF2B5EF4-FFF2-40B4-BE49-F238E27FC236}">
              <a16:creationId xmlns:a16="http://schemas.microsoft.com/office/drawing/2014/main" id="{00000000-0008-0000-0000-000043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92" name="PoljeZBesedilom 1091">
          <a:extLst>
            <a:ext uri="{FF2B5EF4-FFF2-40B4-BE49-F238E27FC236}">
              <a16:creationId xmlns:a16="http://schemas.microsoft.com/office/drawing/2014/main" id="{00000000-0008-0000-0000-000044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93" name="PoljeZBesedilom 2">
          <a:extLst>
            <a:ext uri="{FF2B5EF4-FFF2-40B4-BE49-F238E27FC236}">
              <a16:creationId xmlns:a16="http://schemas.microsoft.com/office/drawing/2014/main" id="{00000000-0008-0000-0000-000045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94" name="PoljeZBesedilom 2">
          <a:extLst>
            <a:ext uri="{FF2B5EF4-FFF2-40B4-BE49-F238E27FC236}">
              <a16:creationId xmlns:a16="http://schemas.microsoft.com/office/drawing/2014/main" id="{00000000-0008-0000-0000-000046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95" name="PoljeZBesedilom 2">
          <a:extLst>
            <a:ext uri="{FF2B5EF4-FFF2-40B4-BE49-F238E27FC236}">
              <a16:creationId xmlns:a16="http://schemas.microsoft.com/office/drawing/2014/main" id="{00000000-0008-0000-0000-000047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096" name="PoljeZBesedilom 2">
          <a:extLst>
            <a:ext uri="{FF2B5EF4-FFF2-40B4-BE49-F238E27FC236}">
              <a16:creationId xmlns:a16="http://schemas.microsoft.com/office/drawing/2014/main" id="{00000000-0008-0000-0000-000048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97" name="PoljeZBesedilom 2">
          <a:extLst>
            <a:ext uri="{FF2B5EF4-FFF2-40B4-BE49-F238E27FC236}">
              <a16:creationId xmlns:a16="http://schemas.microsoft.com/office/drawing/2014/main" id="{00000000-0008-0000-0000-000049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98" name="PoljeZBesedilom 1097">
          <a:extLst>
            <a:ext uri="{FF2B5EF4-FFF2-40B4-BE49-F238E27FC236}">
              <a16:creationId xmlns:a16="http://schemas.microsoft.com/office/drawing/2014/main" id="{00000000-0008-0000-0000-00004A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099" name="PoljeZBesedilom 2">
          <a:extLst>
            <a:ext uri="{FF2B5EF4-FFF2-40B4-BE49-F238E27FC236}">
              <a16:creationId xmlns:a16="http://schemas.microsoft.com/office/drawing/2014/main" id="{00000000-0008-0000-0000-00004B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100" name="PoljeZBesedilom 2">
          <a:extLst>
            <a:ext uri="{FF2B5EF4-FFF2-40B4-BE49-F238E27FC236}">
              <a16:creationId xmlns:a16="http://schemas.microsoft.com/office/drawing/2014/main" id="{00000000-0008-0000-0000-00004C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101" name="PoljeZBesedilom 2">
          <a:extLst>
            <a:ext uri="{FF2B5EF4-FFF2-40B4-BE49-F238E27FC236}">
              <a16:creationId xmlns:a16="http://schemas.microsoft.com/office/drawing/2014/main" id="{00000000-0008-0000-0000-00004D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102" name="PoljeZBesedilom 2">
          <a:extLst>
            <a:ext uri="{FF2B5EF4-FFF2-40B4-BE49-F238E27FC236}">
              <a16:creationId xmlns:a16="http://schemas.microsoft.com/office/drawing/2014/main" id="{00000000-0008-0000-0000-00004E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103" name="PoljeZBesedilom 1102">
          <a:extLst>
            <a:ext uri="{FF2B5EF4-FFF2-40B4-BE49-F238E27FC236}">
              <a16:creationId xmlns:a16="http://schemas.microsoft.com/office/drawing/2014/main" id="{00000000-0008-0000-0000-00004F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104" name="PoljeZBesedilom 2">
          <a:extLst>
            <a:ext uri="{FF2B5EF4-FFF2-40B4-BE49-F238E27FC236}">
              <a16:creationId xmlns:a16="http://schemas.microsoft.com/office/drawing/2014/main" id="{00000000-0008-0000-0000-000050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105" name="PoljeZBesedilom 2">
          <a:extLst>
            <a:ext uri="{FF2B5EF4-FFF2-40B4-BE49-F238E27FC236}">
              <a16:creationId xmlns:a16="http://schemas.microsoft.com/office/drawing/2014/main" id="{00000000-0008-0000-0000-000051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106" name="PoljeZBesedilom 2">
          <a:extLst>
            <a:ext uri="{FF2B5EF4-FFF2-40B4-BE49-F238E27FC236}">
              <a16:creationId xmlns:a16="http://schemas.microsoft.com/office/drawing/2014/main" id="{00000000-0008-0000-0000-000052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74009"/>
    <xdr:sp macro="" textlink="">
      <xdr:nvSpPr>
        <xdr:cNvPr id="1107" name="PoljeZBesedilom 2">
          <a:extLst>
            <a:ext uri="{FF2B5EF4-FFF2-40B4-BE49-F238E27FC236}">
              <a16:creationId xmlns:a16="http://schemas.microsoft.com/office/drawing/2014/main" id="{00000000-0008-0000-0000-000053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08" name="PoljeZBesedilom 2">
          <a:extLst>
            <a:ext uri="{FF2B5EF4-FFF2-40B4-BE49-F238E27FC236}">
              <a16:creationId xmlns:a16="http://schemas.microsoft.com/office/drawing/2014/main" id="{00000000-0008-0000-0000-00005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09" name="PoljeZBesedilom 1108">
          <a:extLst>
            <a:ext uri="{FF2B5EF4-FFF2-40B4-BE49-F238E27FC236}">
              <a16:creationId xmlns:a16="http://schemas.microsoft.com/office/drawing/2014/main" id="{00000000-0008-0000-0000-00005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0" name="PoljeZBesedilom 2">
          <a:extLst>
            <a:ext uri="{FF2B5EF4-FFF2-40B4-BE49-F238E27FC236}">
              <a16:creationId xmlns:a16="http://schemas.microsoft.com/office/drawing/2014/main" id="{00000000-0008-0000-0000-00005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1" name="PoljeZBesedilom 2">
          <a:extLst>
            <a:ext uri="{FF2B5EF4-FFF2-40B4-BE49-F238E27FC236}">
              <a16:creationId xmlns:a16="http://schemas.microsoft.com/office/drawing/2014/main" id="{00000000-0008-0000-0000-00005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2" name="PoljeZBesedilom 2">
          <a:extLst>
            <a:ext uri="{FF2B5EF4-FFF2-40B4-BE49-F238E27FC236}">
              <a16:creationId xmlns:a16="http://schemas.microsoft.com/office/drawing/2014/main" id="{00000000-0008-0000-0000-00005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3" name="PoljeZBesedilom 2">
          <a:extLst>
            <a:ext uri="{FF2B5EF4-FFF2-40B4-BE49-F238E27FC236}">
              <a16:creationId xmlns:a16="http://schemas.microsoft.com/office/drawing/2014/main" id="{00000000-0008-0000-0000-00005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4" name="PoljeZBesedilom 2">
          <a:extLst>
            <a:ext uri="{FF2B5EF4-FFF2-40B4-BE49-F238E27FC236}">
              <a16:creationId xmlns:a16="http://schemas.microsoft.com/office/drawing/2014/main" id="{00000000-0008-0000-0000-00005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5" name="PoljeZBesedilom 1114">
          <a:extLst>
            <a:ext uri="{FF2B5EF4-FFF2-40B4-BE49-F238E27FC236}">
              <a16:creationId xmlns:a16="http://schemas.microsoft.com/office/drawing/2014/main" id="{00000000-0008-0000-0000-00005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6" name="PoljeZBesedilom 2">
          <a:extLst>
            <a:ext uri="{FF2B5EF4-FFF2-40B4-BE49-F238E27FC236}">
              <a16:creationId xmlns:a16="http://schemas.microsoft.com/office/drawing/2014/main" id="{00000000-0008-0000-0000-00005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7" name="PoljeZBesedilom 2">
          <a:extLst>
            <a:ext uri="{FF2B5EF4-FFF2-40B4-BE49-F238E27FC236}">
              <a16:creationId xmlns:a16="http://schemas.microsoft.com/office/drawing/2014/main" id="{00000000-0008-0000-0000-00005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8" name="PoljeZBesedilom 2">
          <a:extLst>
            <a:ext uri="{FF2B5EF4-FFF2-40B4-BE49-F238E27FC236}">
              <a16:creationId xmlns:a16="http://schemas.microsoft.com/office/drawing/2014/main" id="{00000000-0008-0000-0000-00005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19" name="PoljeZBesedilom 2">
          <a:extLst>
            <a:ext uri="{FF2B5EF4-FFF2-40B4-BE49-F238E27FC236}">
              <a16:creationId xmlns:a16="http://schemas.microsoft.com/office/drawing/2014/main" id="{00000000-0008-0000-0000-00005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20" name="PoljeZBesedilom 2">
          <a:extLst>
            <a:ext uri="{FF2B5EF4-FFF2-40B4-BE49-F238E27FC236}">
              <a16:creationId xmlns:a16="http://schemas.microsoft.com/office/drawing/2014/main" id="{00000000-0008-0000-0000-00006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21" name="PoljeZBesedilom 1120">
          <a:extLst>
            <a:ext uri="{FF2B5EF4-FFF2-40B4-BE49-F238E27FC236}">
              <a16:creationId xmlns:a16="http://schemas.microsoft.com/office/drawing/2014/main" id="{00000000-0008-0000-0000-00006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22" name="PoljeZBesedilom 2">
          <a:extLst>
            <a:ext uri="{FF2B5EF4-FFF2-40B4-BE49-F238E27FC236}">
              <a16:creationId xmlns:a16="http://schemas.microsoft.com/office/drawing/2014/main" id="{00000000-0008-0000-0000-00006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23" name="PoljeZBesedilom 2">
          <a:extLst>
            <a:ext uri="{FF2B5EF4-FFF2-40B4-BE49-F238E27FC236}">
              <a16:creationId xmlns:a16="http://schemas.microsoft.com/office/drawing/2014/main" id="{00000000-0008-0000-0000-00006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24" name="PoljeZBesedilom 2">
          <a:extLst>
            <a:ext uri="{FF2B5EF4-FFF2-40B4-BE49-F238E27FC236}">
              <a16:creationId xmlns:a16="http://schemas.microsoft.com/office/drawing/2014/main" id="{00000000-0008-0000-0000-00006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25" name="PoljeZBesedilom 2">
          <a:extLst>
            <a:ext uri="{FF2B5EF4-FFF2-40B4-BE49-F238E27FC236}">
              <a16:creationId xmlns:a16="http://schemas.microsoft.com/office/drawing/2014/main" id="{00000000-0008-0000-0000-00006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26" name="PoljeZBesedilom 2">
          <a:extLst>
            <a:ext uri="{FF2B5EF4-FFF2-40B4-BE49-F238E27FC236}">
              <a16:creationId xmlns:a16="http://schemas.microsoft.com/office/drawing/2014/main" id="{00000000-0008-0000-0000-00006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27" name="PoljeZBesedilom 1126">
          <a:extLst>
            <a:ext uri="{FF2B5EF4-FFF2-40B4-BE49-F238E27FC236}">
              <a16:creationId xmlns:a16="http://schemas.microsoft.com/office/drawing/2014/main" id="{00000000-0008-0000-0000-00006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28" name="PoljeZBesedilom 2">
          <a:extLst>
            <a:ext uri="{FF2B5EF4-FFF2-40B4-BE49-F238E27FC236}">
              <a16:creationId xmlns:a16="http://schemas.microsoft.com/office/drawing/2014/main" id="{00000000-0008-0000-0000-00006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29" name="PoljeZBesedilom 2">
          <a:extLst>
            <a:ext uri="{FF2B5EF4-FFF2-40B4-BE49-F238E27FC236}">
              <a16:creationId xmlns:a16="http://schemas.microsoft.com/office/drawing/2014/main" id="{00000000-0008-0000-0000-00006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30" name="PoljeZBesedilom 2">
          <a:extLst>
            <a:ext uri="{FF2B5EF4-FFF2-40B4-BE49-F238E27FC236}">
              <a16:creationId xmlns:a16="http://schemas.microsoft.com/office/drawing/2014/main" id="{00000000-0008-0000-0000-00006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31" name="PoljeZBesedilom 2">
          <a:extLst>
            <a:ext uri="{FF2B5EF4-FFF2-40B4-BE49-F238E27FC236}">
              <a16:creationId xmlns:a16="http://schemas.microsoft.com/office/drawing/2014/main" id="{00000000-0008-0000-0000-00006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32" name="PoljeZBesedilom 2">
          <a:extLst>
            <a:ext uri="{FF2B5EF4-FFF2-40B4-BE49-F238E27FC236}">
              <a16:creationId xmlns:a16="http://schemas.microsoft.com/office/drawing/2014/main" id="{00000000-0008-0000-0000-00006C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33" name="PoljeZBesedilom 1132">
          <a:extLst>
            <a:ext uri="{FF2B5EF4-FFF2-40B4-BE49-F238E27FC236}">
              <a16:creationId xmlns:a16="http://schemas.microsoft.com/office/drawing/2014/main" id="{00000000-0008-0000-0000-00006D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34" name="PoljeZBesedilom 2">
          <a:extLst>
            <a:ext uri="{FF2B5EF4-FFF2-40B4-BE49-F238E27FC236}">
              <a16:creationId xmlns:a16="http://schemas.microsoft.com/office/drawing/2014/main" id="{00000000-0008-0000-0000-00006E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35" name="PoljeZBesedilom 2">
          <a:extLst>
            <a:ext uri="{FF2B5EF4-FFF2-40B4-BE49-F238E27FC236}">
              <a16:creationId xmlns:a16="http://schemas.microsoft.com/office/drawing/2014/main" id="{00000000-0008-0000-0000-00006F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36" name="PoljeZBesedilom 2">
          <a:extLst>
            <a:ext uri="{FF2B5EF4-FFF2-40B4-BE49-F238E27FC236}">
              <a16:creationId xmlns:a16="http://schemas.microsoft.com/office/drawing/2014/main" id="{00000000-0008-0000-0000-000070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37" name="PoljeZBesedilom 2">
          <a:extLst>
            <a:ext uri="{FF2B5EF4-FFF2-40B4-BE49-F238E27FC236}">
              <a16:creationId xmlns:a16="http://schemas.microsoft.com/office/drawing/2014/main" id="{00000000-0008-0000-0000-000071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38" name="PoljeZBesedilom 2">
          <a:extLst>
            <a:ext uri="{FF2B5EF4-FFF2-40B4-BE49-F238E27FC236}">
              <a16:creationId xmlns:a16="http://schemas.microsoft.com/office/drawing/2014/main" id="{00000000-0008-0000-0000-000072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39" name="PoljeZBesedilom 1138">
          <a:extLst>
            <a:ext uri="{FF2B5EF4-FFF2-40B4-BE49-F238E27FC236}">
              <a16:creationId xmlns:a16="http://schemas.microsoft.com/office/drawing/2014/main" id="{00000000-0008-0000-0000-000073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40" name="PoljeZBesedilom 2">
          <a:extLst>
            <a:ext uri="{FF2B5EF4-FFF2-40B4-BE49-F238E27FC236}">
              <a16:creationId xmlns:a16="http://schemas.microsoft.com/office/drawing/2014/main" id="{00000000-0008-0000-0000-000074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41" name="PoljeZBesedilom 2">
          <a:extLst>
            <a:ext uri="{FF2B5EF4-FFF2-40B4-BE49-F238E27FC236}">
              <a16:creationId xmlns:a16="http://schemas.microsoft.com/office/drawing/2014/main" id="{00000000-0008-0000-0000-000075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42" name="PoljeZBesedilom 2">
          <a:extLst>
            <a:ext uri="{FF2B5EF4-FFF2-40B4-BE49-F238E27FC236}">
              <a16:creationId xmlns:a16="http://schemas.microsoft.com/office/drawing/2014/main" id="{00000000-0008-0000-0000-000076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43" name="PoljeZBesedilom 2">
          <a:extLst>
            <a:ext uri="{FF2B5EF4-FFF2-40B4-BE49-F238E27FC236}">
              <a16:creationId xmlns:a16="http://schemas.microsoft.com/office/drawing/2014/main" id="{00000000-0008-0000-0000-000077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44" name="PoljeZBesedilom 2">
          <a:extLst>
            <a:ext uri="{FF2B5EF4-FFF2-40B4-BE49-F238E27FC236}">
              <a16:creationId xmlns:a16="http://schemas.microsoft.com/office/drawing/2014/main" id="{00000000-0008-0000-0000-000078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45" name="PoljeZBesedilom 1144">
          <a:extLst>
            <a:ext uri="{FF2B5EF4-FFF2-40B4-BE49-F238E27FC236}">
              <a16:creationId xmlns:a16="http://schemas.microsoft.com/office/drawing/2014/main" id="{00000000-0008-0000-0000-000079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46" name="PoljeZBesedilom 2">
          <a:extLst>
            <a:ext uri="{FF2B5EF4-FFF2-40B4-BE49-F238E27FC236}">
              <a16:creationId xmlns:a16="http://schemas.microsoft.com/office/drawing/2014/main" id="{00000000-0008-0000-0000-00007A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47" name="PoljeZBesedilom 2">
          <a:extLst>
            <a:ext uri="{FF2B5EF4-FFF2-40B4-BE49-F238E27FC236}">
              <a16:creationId xmlns:a16="http://schemas.microsoft.com/office/drawing/2014/main" id="{00000000-0008-0000-0000-00007B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48" name="PoljeZBesedilom 2">
          <a:extLst>
            <a:ext uri="{FF2B5EF4-FFF2-40B4-BE49-F238E27FC236}">
              <a16:creationId xmlns:a16="http://schemas.microsoft.com/office/drawing/2014/main" id="{00000000-0008-0000-0000-00007C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49" name="PoljeZBesedilom 2">
          <a:extLst>
            <a:ext uri="{FF2B5EF4-FFF2-40B4-BE49-F238E27FC236}">
              <a16:creationId xmlns:a16="http://schemas.microsoft.com/office/drawing/2014/main" id="{00000000-0008-0000-0000-00007D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150" name="PoljeZBesedilom 2">
          <a:extLst>
            <a:ext uri="{FF2B5EF4-FFF2-40B4-BE49-F238E27FC236}">
              <a16:creationId xmlns:a16="http://schemas.microsoft.com/office/drawing/2014/main" id="{00000000-0008-0000-0000-00007E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151" name="PoljeZBesedilom 1150">
          <a:extLst>
            <a:ext uri="{FF2B5EF4-FFF2-40B4-BE49-F238E27FC236}">
              <a16:creationId xmlns:a16="http://schemas.microsoft.com/office/drawing/2014/main" id="{00000000-0008-0000-0000-00007F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152" name="PoljeZBesedilom 2">
          <a:extLst>
            <a:ext uri="{FF2B5EF4-FFF2-40B4-BE49-F238E27FC236}">
              <a16:creationId xmlns:a16="http://schemas.microsoft.com/office/drawing/2014/main" id="{00000000-0008-0000-0000-000080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153" name="PoljeZBesedilom 2">
          <a:extLst>
            <a:ext uri="{FF2B5EF4-FFF2-40B4-BE49-F238E27FC236}">
              <a16:creationId xmlns:a16="http://schemas.microsoft.com/office/drawing/2014/main" id="{00000000-0008-0000-0000-000081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154" name="PoljeZBesedilom 2">
          <a:extLst>
            <a:ext uri="{FF2B5EF4-FFF2-40B4-BE49-F238E27FC236}">
              <a16:creationId xmlns:a16="http://schemas.microsoft.com/office/drawing/2014/main" id="{00000000-0008-0000-0000-000082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155" name="PoljeZBesedilom 2">
          <a:extLst>
            <a:ext uri="{FF2B5EF4-FFF2-40B4-BE49-F238E27FC236}">
              <a16:creationId xmlns:a16="http://schemas.microsoft.com/office/drawing/2014/main" id="{00000000-0008-0000-0000-000083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156" name="PoljeZBesedilom 1155">
          <a:extLst>
            <a:ext uri="{FF2B5EF4-FFF2-40B4-BE49-F238E27FC236}">
              <a16:creationId xmlns:a16="http://schemas.microsoft.com/office/drawing/2014/main" id="{00000000-0008-0000-0000-000084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157" name="PoljeZBesedilom 2">
          <a:extLst>
            <a:ext uri="{FF2B5EF4-FFF2-40B4-BE49-F238E27FC236}">
              <a16:creationId xmlns:a16="http://schemas.microsoft.com/office/drawing/2014/main" id="{00000000-0008-0000-0000-000085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158" name="PoljeZBesedilom 2">
          <a:extLst>
            <a:ext uri="{FF2B5EF4-FFF2-40B4-BE49-F238E27FC236}">
              <a16:creationId xmlns:a16="http://schemas.microsoft.com/office/drawing/2014/main" id="{00000000-0008-0000-0000-000086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159" name="PoljeZBesedilom 2">
          <a:extLst>
            <a:ext uri="{FF2B5EF4-FFF2-40B4-BE49-F238E27FC236}">
              <a16:creationId xmlns:a16="http://schemas.microsoft.com/office/drawing/2014/main" id="{00000000-0008-0000-0000-000087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160" name="PoljeZBesedilom 2">
          <a:extLst>
            <a:ext uri="{FF2B5EF4-FFF2-40B4-BE49-F238E27FC236}">
              <a16:creationId xmlns:a16="http://schemas.microsoft.com/office/drawing/2014/main" id="{00000000-0008-0000-0000-000088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1" name="PoljeZBesedilom 2">
          <a:extLst>
            <a:ext uri="{FF2B5EF4-FFF2-40B4-BE49-F238E27FC236}">
              <a16:creationId xmlns:a16="http://schemas.microsoft.com/office/drawing/2014/main" id="{00000000-0008-0000-0000-00008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2" name="PoljeZBesedilom 1161">
          <a:extLst>
            <a:ext uri="{FF2B5EF4-FFF2-40B4-BE49-F238E27FC236}">
              <a16:creationId xmlns:a16="http://schemas.microsoft.com/office/drawing/2014/main" id="{00000000-0008-0000-0000-00008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3" name="PoljeZBesedilom 2">
          <a:extLst>
            <a:ext uri="{FF2B5EF4-FFF2-40B4-BE49-F238E27FC236}">
              <a16:creationId xmlns:a16="http://schemas.microsoft.com/office/drawing/2014/main" id="{00000000-0008-0000-0000-00008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4" name="PoljeZBesedilom 2">
          <a:extLst>
            <a:ext uri="{FF2B5EF4-FFF2-40B4-BE49-F238E27FC236}">
              <a16:creationId xmlns:a16="http://schemas.microsoft.com/office/drawing/2014/main" id="{00000000-0008-0000-0000-00008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5" name="PoljeZBesedilom 2">
          <a:extLst>
            <a:ext uri="{FF2B5EF4-FFF2-40B4-BE49-F238E27FC236}">
              <a16:creationId xmlns:a16="http://schemas.microsoft.com/office/drawing/2014/main" id="{00000000-0008-0000-0000-00008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6" name="PoljeZBesedilom 2">
          <a:extLst>
            <a:ext uri="{FF2B5EF4-FFF2-40B4-BE49-F238E27FC236}">
              <a16:creationId xmlns:a16="http://schemas.microsoft.com/office/drawing/2014/main" id="{00000000-0008-0000-0000-00008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7" name="PoljeZBesedilom 2">
          <a:extLst>
            <a:ext uri="{FF2B5EF4-FFF2-40B4-BE49-F238E27FC236}">
              <a16:creationId xmlns:a16="http://schemas.microsoft.com/office/drawing/2014/main" id="{00000000-0008-0000-0000-00008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8" name="PoljeZBesedilom 1167">
          <a:extLst>
            <a:ext uri="{FF2B5EF4-FFF2-40B4-BE49-F238E27FC236}">
              <a16:creationId xmlns:a16="http://schemas.microsoft.com/office/drawing/2014/main" id="{00000000-0008-0000-0000-00009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69" name="PoljeZBesedilom 2">
          <a:extLst>
            <a:ext uri="{FF2B5EF4-FFF2-40B4-BE49-F238E27FC236}">
              <a16:creationId xmlns:a16="http://schemas.microsoft.com/office/drawing/2014/main" id="{00000000-0008-0000-0000-00009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70" name="PoljeZBesedilom 2">
          <a:extLst>
            <a:ext uri="{FF2B5EF4-FFF2-40B4-BE49-F238E27FC236}">
              <a16:creationId xmlns:a16="http://schemas.microsoft.com/office/drawing/2014/main" id="{00000000-0008-0000-0000-00009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71" name="PoljeZBesedilom 2">
          <a:extLst>
            <a:ext uri="{FF2B5EF4-FFF2-40B4-BE49-F238E27FC236}">
              <a16:creationId xmlns:a16="http://schemas.microsoft.com/office/drawing/2014/main" id="{00000000-0008-0000-0000-00009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604</xdr:row>
      <xdr:rowOff>0</xdr:rowOff>
    </xdr:from>
    <xdr:ext cx="184731" cy="264560"/>
    <xdr:sp macro="" textlink="">
      <xdr:nvSpPr>
        <xdr:cNvPr id="1172" name="PoljeZBesedilom 2">
          <a:extLst>
            <a:ext uri="{FF2B5EF4-FFF2-40B4-BE49-F238E27FC236}">
              <a16:creationId xmlns:a16="http://schemas.microsoft.com/office/drawing/2014/main" id="{00000000-0008-0000-0000-00009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3" name="PoljeZBesedilom 2">
          <a:extLst>
            <a:ext uri="{FF2B5EF4-FFF2-40B4-BE49-F238E27FC236}">
              <a16:creationId xmlns:a16="http://schemas.microsoft.com/office/drawing/2014/main" id="{00000000-0008-0000-0000-00009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4" name="PoljeZBesedilom 1173">
          <a:extLst>
            <a:ext uri="{FF2B5EF4-FFF2-40B4-BE49-F238E27FC236}">
              <a16:creationId xmlns:a16="http://schemas.microsoft.com/office/drawing/2014/main" id="{00000000-0008-0000-0000-00009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5" name="PoljeZBesedilom 2">
          <a:extLst>
            <a:ext uri="{FF2B5EF4-FFF2-40B4-BE49-F238E27FC236}">
              <a16:creationId xmlns:a16="http://schemas.microsoft.com/office/drawing/2014/main" id="{00000000-0008-0000-0000-00009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6" name="PoljeZBesedilom 2">
          <a:extLst>
            <a:ext uri="{FF2B5EF4-FFF2-40B4-BE49-F238E27FC236}">
              <a16:creationId xmlns:a16="http://schemas.microsoft.com/office/drawing/2014/main" id="{00000000-0008-0000-0000-00009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7" name="PoljeZBesedilom 2">
          <a:extLst>
            <a:ext uri="{FF2B5EF4-FFF2-40B4-BE49-F238E27FC236}">
              <a16:creationId xmlns:a16="http://schemas.microsoft.com/office/drawing/2014/main" id="{00000000-0008-0000-0000-00009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8" name="PoljeZBesedilom 2">
          <a:extLst>
            <a:ext uri="{FF2B5EF4-FFF2-40B4-BE49-F238E27FC236}">
              <a16:creationId xmlns:a16="http://schemas.microsoft.com/office/drawing/2014/main" id="{00000000-0008-0000-0000-00009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79" name="PoljeZBesedilom 2">
          <a:extLst>
            <a:ext uri="{FF2B5EF4-FFF2-40B4-BE49-F238E27FC236}">
              <a16:creationId xmlns:a16="http://schemas.microsoft.com/office/drawing/2014/main" id="{00000000-0008-0000-0000-00009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80" name="PoljeZBesedilom 1179">
          <a:extLst>
            <a:ext uri="{FF2B5EF4-FFF2-40B4-BE49-F238E27FC236}">
              <a16:creationId xmlns:a16="http://schemas.microsoft.com/office/drawing/2014/main" id="{00000000-0008-0000-0000-00009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81" name="PoljeZBesedilom 2">
          <a:extLst>
            <a:ext uri="{FF2B5EF4-FFF2-40B4-BE49-F238E27FC236}">
              <a16:creationId xmlns:a16="http://schemas.microsoft.com/office/drawing/2014/main" id="{00000000-0008-0000-0000-00009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82" name="PoljeZBesedilom 2">
          <a:extLst>
            <a:ext uri="{FF2B5EF4-FFF2-40B4-BE49-F238E27FC236}">
              <a16:creationId xmlns:a16="http://schemas.microsoft.com/office/drawing/2014/main" id="{00000000-0008-0000-0000-00009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83" name="PoljeZBesedilom 2">
          <a:extLst>
            <a:ext uri="{FF2B5EF4-FFF2-40B4-BE49-F238E27FC236}">
              <a16:creationId xmlns:a16="http://schemas.microsoft.com/office/drawing/2014/main" id="{00000000-0008-0000-0000-00009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613</xdr:row>
      <xdr:rowOff>0</xdr:rowOff>
    </xdr:from>
    <xdr:ext cx="184731" cy="264560"/>
    <xdr:sp macro="" textlink="">
      <xdr:nvSpPr>
        <xdr:cNvPr id="1184" name="PoljeZBesedilom 2">
          <a:extLst>
            <a:ext uri="{FF2B5EF4-FFF2-40B4-BE49-F238E27FC236}">
              <a16:creationId xmlns:a16="http://schemas.microsoft.com/office/drawing/2014/main" id="{00000000-0008-0000-0000-0000A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85" name="PoljeZBesedilom 2">
          <a:extLst>
            <a:ext uri="{FF2B5EF4-FFF2-40B4-BE49-F238E27FC236}">
              <a16:creationId xmlns:a16="http://schemas.microsoft.com/office/drawing/2014/main" id="{00000000-0008-0000-0000-0000A1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86" name="PoljeZBesedilom 1185">
          <a:extLst>
            <a:ext uri="{FF2B5EF4-FFF2-40B4-BE49-F238E27FC236}">
              <a16:creationId xmlns:a16="http://schemas.microsoft.com/office/drawing/2014/main" id="{00000000-0008-0000-0000-0000A2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87" name="PoljeZBesedilom 2">
          <a:extLst>
            <a:ext uri="{FF2B5EF4-FFF2-40B4-BE49-F238E27FC236}">
              <a16:creationId xmlns:a16="http://schemas.microsoft.com/office/drawing/2014/main" id="{00000000-0008-0000-0000-0000A3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88" name="PoljeZBesedilom 2">
          <a:extLst>
            <a:ext uri="{FF2B5EF4-FFF2-40B4-BE49-F238E27FC236}">
              <a16:creationId xmlns:a16="http://schemas.microsoft.com/office/drawing/2014/main" id="{00000000-0008-0000-0000-0000A4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89" name="PoljeZBesedilom 2">
          <a:extLst>
            <a:ext uri="{FF2B5EF4-FFF2-40B4-BE49-F238E27FC236}">
              <a16:creationId xmlns:a16="http://schemas.microsoft.com/office/drawing/2014/main" id="{00000000-0008-0000-0000-0000A5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90" name="PoljeZBesedilom 2">
          <a:extLst>
            <a:ext uri="{FF2B5EF4-FFF2-40B4-BE49-F238E27FC236}">
              <a16:creationId xmlns:a16="http://schemas.microsoft.com/office/drawing/2014/main" id="{00000000-0008-0000-0000-0000A6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91" name="PoljeZBesedilom 2">
          <a:extLst>
            <a:ext uri="{FF2B5EF4-FFF2-40B4-BE49-F238E27FC236}">
              <a16:creationId xmlns:a16="http://schemas.microsoft.com/office/drawing/2014/main" id="{00000000-0008-0000-0000-0000A7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92" name="PoljeZBesedilom 1191">
          <a:extLst>
            <a:ext uri="{FF2B5EF4-FFF2-40B4-BE49-F238E27FC236}">
              <a16:creationId xmlns:a16="http://schemas.microsoft.com/office/drawing/2014/main" id="{00000000-0008-0000-0000-0000A8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93" name="PoljeZBesedilom 2">
          <a:extLst>
            <a:ext uri="{FF2B5EF4-FFF2-40B4-BE49-F238E27FC236}">
              <a16:creationId xmlns:a16="http://schemas.microsoft.com/office/drawing/2014/main" id="{00000000-0008-0000-0000-0000A9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94" name="PoljeZBesedilom 2">
          <a:extLst>
            <a:ext uri="{FF2B5EF4-FFF2-40B4-BE49-F238E27FC236}">
              <a16:creationId xmlns:a16="http://schemas.microsoft.com/office/drawing/2014/main" id="{00000000-0008-0000-0000-0000AA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95" name="PoljeZBesedilom 2">
          <a:extLst>
            <a:ext uri="{FF2B5EF4-FFF2-40B4-BE49-F238E27FC236}">
              <a16:creationId xmlns:a16="http://schemas.microsoft.com/office/drawing/2014/main" id="{00000000-0008-0000-0000-0000AB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628</xdr:row>
      <xdr:rowOff>0</xdr:rowOff>
    </xdr:from>
    <xdr:ext cx="184731" cy="264560"/>
    <xdr:sp macro="" textlink="">
      <xdr:nvSpPr>
        <xdr:cNvPr id="1196" name="PoljeZBesedilom 2">
          <a:extLst>
            <a:ext uri="{FF2B5EF4-FFF2-40B4-BE49-F238E27FC236}">
              <a16:creationId xmlns:a16="http://schemas.microsoft.com/office/drawing/2014/main" id="{00000000-0008-0000-0000-0000AC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97" name="PoljeZBesedilom 2">
          <a:extLst>
            <a:ext uri="{FF2B5EF4-FFF2-40B4-BE49-F238E27FC236}">
              <a16:creationId xmlns:a16="http://schemas.microsoft.com/office/drawing/2014/main" id="{00000000-0008-0000-0000-0000AD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98" name="PoljeZBesedilom 1197">
          <a:extLst>
            <a:ext uri="{FF2B5EF4-FFF2-40B4-BE49-F238E27FC236}">
              <a16:creationId xmlns:a16="http://schemas.microsoft.com/office/drawing/2014/main" id="{00000000-0008-0000-0000-0000AE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199" name="PoljeZBesedilom 2">
          <a:extLst>
            <a:ext uri="{FF2B5EF4-FFF2-40B4-BE49-F238E27FC236}">
              <a16:creationId xmlns:a16="http://schemas.microsoft.com/office/drawing/2014/main" id="{00000000-0008-0000-0000-0000AF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200" name="PoljeZBesedilom 2">
          <a:extLst>
            <a:ext uri="{FF2B5EF4-FFF2-40B4-BE49-F238E27FC236}">
              <a16:creationId xmlns:a16="http://schemas.microsoft.com/office/drawing/2014/main" id="{00000000-0008-0000-0000-0000B0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201" name="PoljeZBesedilom 2">
          <a:extLst>
            <a:ext uri="{FF2B5EF4-FFF2-40B4-BE49-F238E27FC236}">
              <a16:creationId xmlns:a16="http://schemas.microsoft.com/office/drawing/2014/main" id="{00000000-0008-0000-0000-0000B1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4560"/>
    <xdr:sp macro="" textlink="">
      <xdr:nvSpPr>
        <xdr:cNvPr id="1202" name="PoljeZBesedilom 2">
          <a:extLst>
            <a:ext uri="{FF2B5EF4-FFF2-40B4-BE49-F238E27FC236}">
              <a16:creationId xmlns:a16="http://schemas.microsoft.com/office/drawing/2014/main" id="{00000000-0008-0000-0000-0000B2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203" name="PoljeZBesedilom 2">
          <a:extLst>
            <a:ext uri="{FF2B5EF4-FFF2-40B4-BE49-F238E27FC236}">
              <a16:creationId xmlns:a16="http://schemas.microsoft.com/office/drawing/2014/main" id="{00000000-0008-0000-0000-0000B3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204" name="PoljeZBesedilom 1203">
          <a:extLst>
            <a:ext uri="{FF2B5EF4-FFF2-40B4-BE49-F238E27FC236}">
              <a16:creationId xmlns:a16="http://schemas.microsoft.com/office/drawing/2014/main" id="{00000000-0008-0000-0000-0000B4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205" name="PoljeZBesedilom 2">
          <a:extLst>
            <a:ext uri="{FF2B5EF4-FFF2-40B4-BE49-F238E27FC236}">
              <a16:creationId xmlns:a16="http://schemas.microsoft.com/office/drawing/2014/main" id="{00000000-0008-0000-0000-0000B5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206" name="PoljeZBesedilom 2">
          <a:extLst>
            <a:ext uri="{FF2B5EF4-FFF2-40B4-BE49-F238E27FC236}">
              <a16:creationId xmlns:a16="http://schemas.microsoft.com/office/drawing/2014/main" id="{00000000-0008-0000-0000-0000B6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207" name="PoljeZBesedilom 2">
          <a:extLst>
            <a:ext uri="{FF2B5EF4-FFF2-40B4-BE49-F238E27FC236}">
              <a16:creationId xmlns:a16="http://schemas.microsoft.com/office/drawing/2014/main" id="{00000000-0008-0000-0000-0000B7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629</xdr:row>
      <xdr:rowOff>0</xdr:rowOff>
    </xdr:from>
    <xdr:ext cx="184731" cy="262950"/>
    <xdr:sp macro="" textlink="">
      <xdr:nvSpPr>
        <xdr:cNvPr id="1208" name="PoljeZBesedilom 2">
          <a:extLst>
            <a:ext uri="{FF2B5EF4-FFF2-40B4-BE49-F238E27FC236}">
              <a16:creationId xmlns:a16="http://schemas.microsoft.com/office/drawing/2014/main" id="{00000000-0008-0000-0000-0000B8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209" name="PoljeZBesedilom 1208">
          <a:extLst>
            <a:ext uri="{FF2B5EF4-FFF2-40B4-BE49-F238E27FC236}">
              <a16:creationId xmlns:a16="http://schemas.microsoft.com/office/drawing/2014/main" id="{00000000-0008-0000-0000-0000B9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210" name="PoljeZBesedilom 2">
          <a:extLst>
            <a:ext uri="{FF2B5EF4-FFF2-40B4-BE49-F238E27FC236}">
              <a16:creationId xmlns:a16="http://schemas.microsoft.com/office/drawing/2014/main" id="{00000000-0008-0000-0000-0000BA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211" name="PoljeZBesedilom 2">
          <a:extLst>
            <a:ext uri="{FF2B5EF4-FFF2-40B4-BE49-F238E27FC236}">
              <a16:creationId xmlns:a16="http://schemas.microsoft.com/office/drawing/2014/main" id="{00000000-0008-0000-0000-0000BB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212" name="PoljeZBesedilom 2">
          <a:extLst>
            <a:ext uri="{FF2B5EF4-FFF2-40B4-BE49-F238E27FC236}">
              <a16:creationId xmlns:a16="http://schemas.microsoft.com/office/drawing/2014/main" id="{00000000-0008-0000-0000-0000BC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630</xdr:row>
      <xdr:rowOff>0</xdr:rowOff>
    </xdr:from>
    <xdr:ext cx="184731" cy="274009"/>
    <xdr:sp macro="" textlink="">
      <xdr:nvSpPr>
        <xdr:cNvPr id="1213" name="PoljeZBesedilom 2">
          <a:extLst>
            <a:ext uri="{FF2B5EF4-FFF2-40B4-BE49-F238E27FC236}">
              <a16:creationId xmlns:a16="http://schemas.microsoft.com/office/drawing/2014/main" id="{00000000-0008-0000-0000-0000BD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14" name="PoljeZBesedilom 2">
          <a:extLst>
            <a:ext uri="{FF2B5EF4-FFF2-40B4-BE49-F238E27FC236}">
              <a16:creationId xmlns:a16="http://schemas.microsoft.com/office/drawing/2014/main" id="{00000000-0008-0000-0000-0000B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15" name="PoljeZBesedilom 1214">
          <a:extLst>
            <a:ext uri="{FF2B5EF4-FFF2-40B4-BE49-F238E27FC236}">
              <a16:creationId xmlns:a16="http://schemas.microsoft.com/office/drawing/2014/main" id="{00000000-0008-0000-0000-0000BF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16" name="PoljeZBesedilom 2">
          <a:extLst>
            <a:ext uri="{FF2B5EF4-FFF2-40B4-BE49-F238E27FC236}">
              <a16:creationId xmlns:a16="http://schemas.microsoft.com/office/drawing/2014/main" id="{00000000-0008-0000-0000-0000C0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17" name="PoljeZBesedilom 2">
          <a:extLst>
            <a:ext uri="{FF2B5EF4-FFF2-40B4-BE49-F238E27FC236}">
              <a16:creationId xmlns:a16="http://schemas.microsoft.com/office/drawing/2014/main" id="{00000000-0008-0000-0000-0000C1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18" name="PoljeZBesedilom 2">
          <a:extLst>
            <a:ext uri="{FF2B5EF4-FFF2-40B4-BE49-F238E27FC236}">
              <a16:creationId xmlns:a16="http://schemas.microsoft.com/office/drawing/2014/main" id="{00000000-0008-0000-0000-0000C2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19" name="PoljeZBesedilom 2">
          <a:extLst>
            <a:ext uri="{FF2B5EF4-FFF2-40B4-BE49-F238E27FC236}">
              <a16:creationId xmlns:a16="http://schemas.microsoft.com/office/drawing/2014/main" id="{00000000-0008-0000-0000-0000C3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20" name="PoljeZBesedilom 2">
          <a:extLst>
            <a:ext uri="{FF2B5EF4-FFF2-40B4-BE49-F238E27FC236}">
              <a16:creationId xmlns:a16="http://schemas.microsoft.com/office/drawing/2014/main" id="{00000000-0008-0000-0000-0000C4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21" name="PoljeZBesedilom 1220">
          <a:extLst>
            <a:ext uri="{FF2B5EF4-FFF2-40B4-BE49-F238E27FC236}">
              <a16:creationId xmlns:a16="http://schemas.microsoft.com/office/drawing/2014/main" id="{00000000-0008-0000-0000-0000C5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22" name="PoljeZBesedilom 2">
          <a:extLst>
            <a:ext uri="{FF2B5EF4-FFF2-40B4-BE49-F238E27FC236}">
              <a16:creationId xmlns:a16="http://schemas.microsoft.com/office/drawing/2014/main" id="{00000000-0008-0000-0000-0000C6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23" name="PoljeZBesedilom 2">
          <a:extLst>
            <a:ext uri="{FF2B5EF4-FFF2-40B4-BE49-F238E27FC236}">
              <a16:creationId xmlns:a16="http://schemas.microsoft.com/office/drawing/2014/main" id="{00000000-0008-0000-0000-0000C7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24" name="PoljeZBesedilom 2">
          <a:extLst>
            <a:ext uri="{FF2B5EF4-FFF2-40B4-BE49-F238E27FC236}">
              <a16:creationId xmlns:a16="http://schemas.microsoft.com/office/drawing/2014/main" id="{00000000-0008-0000-0000-0000C8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25" name="PoljeZBesedilom 2">
          <a:extLst>
            <a:ext uri="{FF2B5EF4-FFF2-40B4-BE49-F238E27FC236}">
              <a16:creationId xmlns:a16="http://schemas.microsoft.com/office/drawing/2014/main" id="{00000000-0008-0000-0000-0000C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26" name="PoljeZBesedilom 2">
          <a:extLst>
            <a:ext uri="{FF2B5EF4-FFF2-40B4-BE49-F238E27FC236}">
              <a16:creationId xmlns:a16="http://schemas.microsoft.com/office/drawing/2014/main" id="{00000000-0008-0000-0000-0000C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27" name="PoljeZBesedilom 1226">
          <a:extLst>
            <a:ext uri="{FF2B5EF4-FFF2-40B4-BE49-F238E27FC236}">
              <a16:creationId xmlns:a16="http://schemas.microsoft.com/office/drawing/2014/main" id="{00000000-0008-0000-0000-0000C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28" name="PoljeZBesedilom 2">
          <a:extLst>
            <a:ext uri="{FF2B5EF4-FFF2-40B4-BE49-F238E27FC236}">
              <a16:creationId xmlns:a16="http://schemas.microsoft.com/office/drawing/2014/main" id="{00000000-0008-0000-0000-0000CC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29" name="PoljeZBesedilom 2">
          <a:extLst>
            <a:ext uri="{FF2B5EF4-FFF2-40B4-BE49-F238E27FC236}">
              <a16:creationId xmlns:a16="http://schemas.microsoft.com/office/drawing/2014/main" id="{00000000-0008-0000-0000-0000CD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30" name="PoljeZBesedilom 2">
          <a:extLst>
            <a:ext uri="{FF2B5EF4-FFF2-40B4-BE49-F238E27FC236}">
              <a16:creationId xmlns:a16="http://schemas.microsoft.com/office/drawing/2014/main" id="{00000000-0008-0000-0000-0000C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31" name="PoljeZBesedilom 2">
          <a:extLst>
            <a:ext uri="{FF2B5EF4-FFF2-40B4-BE49-F238E27FC236}">
              <a16:creationId xmlns:a16="http://schemas.microsoft.com/office/drawing/2014/main" id="{00000000-0008-0000-0000-0000CF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32" name="PoljeZBesedilom 2">
          <a:extLst>
            <a:ext uri="{FF2B5EF4-FFF2-40B4-BE49-F238E27FC236}">
              <a16:creationId xmlns:a16="http://schemas.microsoft.com/office/drawing/2014/main" id="{00000000-0008-0000-0000-0000D0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33" name="PoljeZBesedilom 1232">
          <a:extLst>
            <a:ext uri="{FF2B5EF4-FFF2-40B4-BE49-F238E27FC236}">
              <a16:creationId xmlns:a16="http://schemas.microsoft.com/office/drawing/2014/main" id="{00000000-0008-0000-0000-0000D1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34" name="PoljeZBesedilom 2">
          <a:extLst>
            <a:ext uri="{FF2B5EF4-FFF2-40B4-BE49-F238E27FC236}">
              <a16:creationId xmlns:a16="http://schemas.microsoft.com/office/drawing/2014/main" id="{00000000-0008-0000-0000-0000D2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35" name="PoljeZBesedilom 2">
          <a:extLst>
            <a:ext uri="{FF2B5EF4-FFF2-40B4-BE49-F238E27FC236}">
              <a16:creationId xmlns:a16="http://schemas.microsoft.com/office/drawing/2014/main" id="{00000000-0008-0000-0000-0000D3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36" name="PoljeZBesedilom 2">
          <a:extLst>
            <a:ext uri="{FF2B5EF4-FFF2-40B4-BE49-F238E27FC236}">
              <a16:creationId xmlns:a16="http://schemas.microsoft.com/office/drawing/2014/main" id="{00000000-0008-0000-0000-0000D4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625</xdr:row>
      <xdr:rowOff>0</xdr:rowOff>
    </xdr:from>
    <xdr:ext cx="184731" cy="264560"/>
    <xdr:sp macro="" textlink="">
      <xdr:nvSpPr>
        <xdr:cNvPr id="1237" name="PoljeZBesedilom 2">
          <a:extLst>
            <a:ext uri="{FF2B5EF4-FFF2-40B4-BE49-F238E27FC236}">
              <a16:creationId xmlns:a16="http://schemas.microsoft.com/office/drawing/2014/main" id="{00000000-0008-0000-0000-0000D5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38" name="PoljeZBesedilom 2">
          <a:extLst>
            <a:ext uri="{FF2B5EF4-FFF2-40B4-BE49-F238E27FC236}">
              <a16:creationId xmlns:a16="http://schemas.microsoft.com/office/drawing/2014/main" id="{00000000-0008-0000-0000-0000D6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39" name="PoljeZBesedilom 1238">
          <a:extLst>
            <a:ext uri="{FF2B5EF4-FFF2-40B4-BE49-F238E27FC236}">
              <a16:creationId xmlns:a16="http://schemas.microsoft.com/office/drawing/2014/main" id="{00000000-0008-0000-0000-0000D7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40" name="PoljeZBesedilom 2">
          <a:extLst>
            <a:ext uri="{FF2B5EF4-FFF2-40B4-BE49-F238E27FC236}">
              <a16:creationId xmlns:a16="http://schemas.microsoft.com/office/drawing/2014/main" id="{00000000-0008-0000-0000-0000D8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41" name="PoljeZBesedilom 2">
          <a:extLst>
            <a:ext uri="{FF2B5EF4-FFF2-40B4-BE49-F238E27FC236}">
              <a16:creationId xmlns:a16="http://schemas.microsoft.com/office/drawing/2014/main" id="{00000000-0008-0000-0000-0000D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42" name="PoljeZBesedilom 2">
          <a:extLst>
            <a:ext uri="{FF2B5EF4-FFF2-40B4-BE49-F238E27FC236}">
              <a16:creationId xmlns:a16="http://schemas.microsoft.com/office/drawing/2014/main" id="{00000000-0008-0000-0000-0000D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43" name="PoljeZBesedilom 2">
          <a:extLst>
            <a:ext uri="{FF2B5EF4-FFF2-40B4-BE49-F238E27FC236}">
              <a16:creationId xmlns:a16="http://schemas.microsoft.com/office/drawing/2014/main" id="{00000000-0008-0000-0000-0000D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44" name="PoljeZBesedilom 2">
          <a:extLst>
            <a:ext uri="{FF2B5EF4-FFF2-40B4-BE49-F238E27FC236}">
              <a16:creationId xmlns:a16="http://schemas.microsoft.com/office/drawing/2014/main" id="{00000000-0008-0000-0000-0000D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45" name="PoljeZBesedilom 1244">
          <a:extLst>
            <a:ext uri="{FF2B5EF4-FFF2-40B4-BE49-F238E27FC236}">
              <a16:creationId xmlns:a16="http://schemas.microsoft.com/office/drawing/2014/main" id="{00000000-0008-0000-0000-0000D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46" name="PoljeZBesedilom 2">
          <a:extLst>
            <a:ext uri="{FF2B5EF4-FFF2-40B4-BE49-F238E27FC236}">
              <a16:creationId xmlns:a16="http://schemas.microsoft.com/office/drawing/2014/main" id="{00000000-0008-0000-0000-0000D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47" name="PoljeZBesedilom 2">
          <a:extLst>
            <a:ext uri="{FF2B5EF4-FFF2-40B4-BE49-F238E27FC236}">
              <a16:creationId xmlns:a16="http://schemas.microsoft.com/office/drawing/2014/main" id="{00000000-0008-0000-0000-0000D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48" name="PoljeZBesedilom 2">
          <a:extLst>
            <a:ext uri="{FF2B5EF4-FFF2-40B4-BE49-F238E27FC236}">
              <a16:creationId xmlns:a16="http://schemas.microsoft.com/office/drawing/2014/main" id="{00000000-0008-0000-0000-0000E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49" name="PoljeZBesedilom 2">
          <a:extLst>
            <a:ext uri="{FF2B5EF4-FFF2-40B4-BE49-F238E27FC236}">
              <a16:creationId xmlns:a16="http://schemas.microsoft.com/office/drawing/2014/main" id="{00000000-0008-0000-0000-0000E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50" name="PoljeZBesedilom 2">
          <a:extLst>
            <a:ext uri="{FF2B5EF4-FFF2-40B4-BE49-F238E27FC236}">
              <a16:creationId xmlns:a16="http://schemas.microsoft.com/office/drawing/2014/main" id="{00000000-0008-0000-0000-0000E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51" name="PoljeZBesedilom 1250">
          <a:extLst>
            <a:ext uri="{FF2B5EF4-FFF2-40B4-BE49-F238E27FC236}">
              <a16:creationId xmlns:a16="http://schemas.microsoft.com/office/drawing/2014/main" id="{00000000-0008-0000-0000-0000E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52" name="PoljeZBesedilom 2">
          <a:extLst>
            <a:ext uri="{FF2B5EF4-FFF2-40B4-BE49-F238E27FC236}">
              <a16:creationId xmlns:a16="http://schemas.microsoft.com/office/drawing/2014/main" id="{00000000-0008-0000-0000-0000E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53" name="PoljeZBesedilom 2">
          <a:extLst>
            <a:ext uri="{FF2B5EF4-FFF2-40B4-BE49-F238E27FC236}">
              <a16:creationId xmlns:a16="http://schemas.microsoft.com/office/drawing/2014/main" id="{00000000-0008-0000-0000-0000E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54" name="PoljeZBesedilom 2">
          <a:extLst>
            <a:ext uri="{FF2B5EF4-FFF2-40B4-BE49-F238E27FC236}">
              <a16:creationId xmlns:a16="http://schemas.microsoft.com/office/drawing/2014/main" id="{00000000-0008-0000-0000-0000E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55" name="PoljeZBesedilom 2">
          <a:extLst>
            <a:ext uri="{FF2B5EF4-FFF2-40B4-BE49-F238E27FC236}">
              <a16:creationId xmlns:a16="http://schemas.microsoft.com/office/drawing/2014/main" id="{00000000-0008-0000-0000-0000E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56" name="PoljeZBesedilom 2">
          <a:extLst>
            <a:ext uri="{FF2B5EF4-FFF2-40B4-BE49-F238E27FC236}">
              <a16:creationId xmlns:a16="http://schemas.microsoft.com/office/drawing/2014/main" id="{00000000-0008-0000-0000-0000E8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57" name="PoljeZBesedilom 1256">
          <a:extLst>
            <a:ext uri="{FF2B5EF4-FFF2-40B4-BE49-F238E27FC236}">
              <a16:creationId xmlns:a16="http://schemas.microsoft.com/office/drawing/2014/main" id="{00000000-0008-0000-0000-0000E9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58" name="PoljeZBesedilom 2">
          <a:extLst>
            <a:ext uri="{FF2B5EF4-FFF2-40B4-BE49-F238E27FC236}">
              <a16:creationId xmlns:a16="http://schemas.microsoft.com/office/drawing/2014/main" id="{00000000-0008-0000-0000-0000EA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59" name="PoljeZBesedilom 2">
          <a:extLst>
            <a:ext uri="{FF2B5EF4-FFF2-40B4-BE49-F238E27FC236}">
              <a16:creationId xmlns:a16="http://schemas.microsoft.com/office/drawing/2014/main" id="{00000000-0008-0000-0000-0000EB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60" name="PoljeZBesedilom 2">
          <a:extLst>
            <a:ext uri="{FF2B5EF4-FFF2-40B4-BE49-F238E27FC236}">
              <a16:creationId xmlns:a16="http://schemas.microsoft.com/office/drawing/2014/main" id="{00000000-0008-0000-0000-0000EC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61" name="PoljeZBesedilom 2">
          <a:extLst>
            <a:ext uri="{FF2B5EF4-FFF2-40B4-BE49-F238E27FC236}">
              <a16:creationId xmlns:a16="http://schemas.microsoft.com/office/drawing/2014/main" id="{00000000-0008-0000-0000-0000ED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62" name="PoljeZBesedilom 2">
          <a:extLst>
            <a:ext uri="{FF2B5EF4-FFF2-40B4-BE49-F238E27FC236}">
              <a16:creationId xmlns:a16="http://schemas.microsoft.com/office/drawing/2014/main" id="{00000000-0008-0000-0000-0000EE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63" name="PoljeZBesedilom 1262">
          <a:extLst>
            <a:ext uri="{FF2B5EF4-FFF2-40B4-BE49-F238E27FC236}">
              <a16:creationId xmlns:a16="http://schemas.microsoft.com/office/drawing/2014/main" id="{00000000-0008-0000-0000-0000EF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64" name="PoljeZBesedilom 2">
          <a:extLst>
            <a:ext uri="{FF2B5EF4-FFF2-40B4-BE49-F238E27FC236}">
              <a16:creationId xmlns:a16="http://schemas.microsoft.com/office/drawing/2014/main" id="{00000000-0008-0000-0000-0000F0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65" name="PoljeZBesedilom 2">
          <a:extLst>
            <a:ext uri="{FF2B5EF4-FFF2-40B4-BE49-F238E27FC236}">
              <a16:creationId xmlns:a16="http://schemas.microsoft.com/office/drawing/2014/main" id="{00000000-0008-0000-0000-0000F1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66" name="PoljeZBesedilom 2">
          <a:extLst>
            <a:ext uri="{FF2B5EF4-FFF2-40B4-BE49-F238E27FC236}">
              <a16:creationId xmlns:a16="http://schemas.microsoft.com/office/drawing/2014/main" id="{00000000-0008-0000-0000-0000F2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67" name="PoljeZBesedilom 2">
          <a:extLst>
            <a:ext uri="{FF2B5EF4-FFF2-40B4-BE49-F238E27FC236}">
              <a16:creationId xmlns:a16="http://schemas.microsoft.com/office/drawing/2014/main" id="{00000000-0008-0000-0000-0000F3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268" name="PoljeZBesedilom 1267">
          <a:extLst>
            <a:ext uri="{FF2B5EF4-FFF2-40B4-BE49-F238E27FC236}">
              <a16:creationId xmlns:a16="http://schemas.microsoft.com/office/drawing/2014/main" id="{00000000-0008-0000-0000-0000F4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269" name="PoljeZBesedilom 2">
          <a:extLst>
            <a:ext uri="{FF2B5EF4-FFF2-40B4-BE49-F238E27FC236}">
              <a16:creationId xmlns:a16="http://schemas.microsoft.com/office/drawing/2014/main" id="{00000000-0008-0000-0000-0000F5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270" name="PoljeZBesedilom 2">
          <a:extLst>
            <a:ext uri="{FF2B5EF4-FFF2-40B4-BE49-F238E27FC236}">
              <a16:creationId xmlns:a16="http://schemas.microsoft.com/office/drawing/2014/main" id="{00000000-0008-0000-0000-0000F6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271" name="PoljeZBesedilom 2">
          <a:extLst>
            <a:ext uri="{FF2B5EF4-FFF2-40B4-BE49-F238E27FC236}">
              <a16:creationId xmlns:a16="http://schemas.microsoft.com/office/drawing/2014/main" id="{00000000-0008-0000-0000-0000F7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272" name="PoljeZBesedilom 2">
          <a:extLst>
            <a:ext uri="{FF2B5EF4-FFF2-40B4-BE49-F238E27FC236}">
              <a16:creationId xmlns:a16="http://schemas.microsoft.com/office/drawing/2014/main" id="{00000000-0008-0000-0000-0000F8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73" name="PoljeZBesedilom 2">
          <a:extLst>
            <a:ext uri="{FF2B5EF4-FFF2-40B4-BE49-F238E27FC236}">
              <a16:creationId xmlns:a16="http://schemas.microsoft.com/office/drawing/2014/main" id="{00000000-0008-0000-0000-0000F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74" name="PoljeZBesedilom 1273">
          <a:extLst>
            <a:ext uri="{FF2B5EF4-FFF2-40B4-BE49-F238E27FC236}">
              <a16:creationId xmlns:a16="http://schemas.microsoft.com/office/drawing/2014/main" id="{00000000-0008-0000-0000-0000F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75" name="PoljeZBesedilom 2">
          <a:extLst>
            <a:ext uri="{FF2B5EF4-FFF2-40B4-BE49-F238E27FC236}">
              <a16:creationId xmlns:a16="http://schemas.microsoft.com/office/drawing/2014/main" id="{00000000-0008-0000-0000-0000F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76" name="PoljeZBesedilom 2">
          <a:extLst>
            <a:ext uri="{FF2B5EF4-FFF2-40B4-BE49-F238E27FC236}">
              <a16:creationId xmlns:a16="http://schemas.microsoft.com/office/drawing/2014/main" id="{00000000-0008-0000-0000-0000FC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77" name="PoljeZBesedilom 2">
          <a:extLst>
            <a:ext uri="{FF2B5EF4-FFF2-40B4-BE49-F238E27FC236}">
              <a16:creationId xmlns:a16="http://schemas.microsoft.com/office/drawing/2014/main" id="{00000000-0008-0000-0000-0000FD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626</xdr:row>
      <xdr:rowOff>0</xdr:rowOff>
    </xdr:from>
    <xdr:ext cx="184731" cy="264560"/>
    <xdr:sp macro="" textlink="">
      <xdr:nvSpPr>
        <xdr:cNvPr id="1278" name="PoljeZBesedilom 2">
          <a:extLst>
            <a:ext uri="{FF2B5EF4-FFF2-40B4-BE49-F238E27FC236}">
              <a16:creationId xmlns:a16="http://schemas.microsoft.com/office/drawing/2014/main" id="{00000000-0008-0000-0000-0000F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79" name="PoljeZBesedilom 2">
          <a:extLst>
            <a:ext uri="{FF2B5EF4-FFF2-40B4-BE49-F238E27FC236}">
              <a16:creationId xmlns:a16="http://schemas.microsoft.com/office/drawing/2014/main" id="{00000000-0008-0000-0000-0000F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0" name="PoljeZBesedilom 1279">
          <a:extLst>
            <a:ext uri="{FF2B5EF4-FFF2-40B4-BE49-F238E27FC236}">
              <a16:creationId xmlns:a16="http://schemas.microsoft.com/office/drawing/2014/main" id="{00000000-0008-0000-0000-000000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1" name="PoljeZBesedilom 2">
          <a:extLst>
            <a:ext uri="{FF2B5EF4-FFF2-40B4-BE49-F238E27FC236}">
              <a16:creationId xmlns:a16="http://schemas.microsoft.com/office/drawing/2014/main" id="{00000000-0008-0000-0000-000001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2" name="PoljeZBesedilom 2">
          <a:extLst>
            <a:ext uri="{FF2B5EF4-FFF2-40B4-BE49-F238E27FC236}">
              <a16:creationId xmlns:a16="http://schemas.microsoft.com/office/drawing/2014/main" id="{00000000-0008-0000-0000-000002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3" name="PoljeZBesedilom 2">
          <a:extLst>
            <a:ext uri="{FF2B5EF4-FFF2-40B4-BE49-F238E27FC236}">
              <a16:creationId xmlns:a16="http://schemas.microsoft.com/office/drawing/2014/main" id="{00000000-0008-0000-0000-000003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4" name="PoljeZBesedilom 2">
          <a:extLst>
            <a:ext uri="{FF2B5EF4-FFF2-40B4-BE49-F238E27FC236}">
              <a16:creationId xmlns:a16="http://schemas.microsoft.com/office/drawing/2014/main" id="{00000000-0008-0000-0000-000004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5" name="PoljeZBesedilom 2">
          <a:extLst>
            <a:ext uri="{FF2B5EF4-FFF2-40B4-BE49-F238E27FC236}">
              <a16:creationId xmlns:a16="http://schemas.microsoft.com/office/drawing/2014/main" id="{00000000-0008-0000-0000-000005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6" name="PoljeZBesedilom 1285">
          <a:extLst>
            <a:ext uri="{FF2B5EF4-FFF2-40B4-BE49-F238E27FC236}">
              <a16:creationId xmlns:a16="http://schemas.microsoft.com/office/drawing/2014/main" id="{00000000-0008-0000-0000-000006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7" name="PoljeZBesedilom 2">
          <a:extLst>
            <a:ext uri="{FF2B5EF4-FFF2-40B4-BE49-F238E27FC236}">
              <a16:creationId xmlns:a16="http://schemas.microsoft.com/office/drawing/2014/main" id="{00000000-0008-0000-0000-000007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8" name="PoljeZBesedilom 2">
          <a:extLst>
            <a:ext uri="{FF2B5EF4-FFF2-40B4-BE49-F238E27FC236}">
              <a16:creationId xmlns:a16="http://schemas.microsoft.com/office/drawing/2014/main" id="{00000000-0008-0000-0000-000008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89" name="PoljeZBesedilom 2">
          <a:extLst>
            <a:ext uri="{FF2B5EF4-FFF2-40B4-BE49-F238E27FC236}">
              <a16:creationId xmlns:a16="http://schemas.microsoft.com/office/drawing/2014/main" id="{00000000-0008-0000-0000-000009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633</xdr:row>
      <xdr:rowOff>0</xdr:rowOff>
    </xdr:from>
    <xdr:ext cx="184731" cy="264560"/>
    <xdr:sp macro="" textlink="">
      <xdr:nvSpPr>
        <xdr:cNvPr id="1290" name="PoljeZBesedilom 2">
          <a:extLst>
            <a:ext uri="{FF2B5EF4-FFF2-40B4-BE49-F238E27FC236}">
              <a16:creationId xmlns:a16="http://schemas.microsoft.com/office/drawing/2014/main" id="{00000000-0008-0000-0000-00000A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91" name="PoljeZBesedilom 2">
          <a:extLst>
            <a:ext uri="{FF2B5EF4-FFF2-40B4-BE49-F238E27FC236}">
              <a16:creationId xmlns:a16="http://schemas.microsoft.com/office/drawing/2014/main" id="{00000000-0008-0000-0000-00000B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92" name="PoljeZBesedilom 1291">
          <a:extLst>
            <a:ext uri="{FF2B5EF4-FFF2-40B4-BE49-F238E27FC236}">
              <a16:creationId xmlns:a16="http://schemas.microsoft.com/office/drawing/2014/main" id="{00000000-0008-0000-0000-00000C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93" name="PoljeZBesedilom 2">
          <a:extLst>
            <a:ext uri="{FF2B5EF4-FFF2-40B4-BE49-F238E27FC236}">
              <a16:creationId xmlns:a16="http://schemas.microsoft.com/office/drawing/2014/main" id="{00000000-0008-0000-0000-00000D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94" name="PoljeZBesedilom 2">
          <a:extLst>
            <a:ext uri="{FF2B5EF4-FFF2-40B4-BE49-F238E27FC236}">
              <a16:creationId xmlns:a16="http://schemas.microsoft.com/office/drawing/2014/main" id="{00000000-0008-0000-0000-00000E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95" name="PoljeZBesedilom 2">
          <a:extLst>
            <a:ext uri="{FF2B5EF4-FFF2-40B4-BE49-F238E27FC236}">
              <a16:creationId xmlns:a16="http://schemas.microsoft.com/office/drawing/2014/main" id="{00000000-0008-0000-0000-00000F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633</xdr:row>
      <xdr:rowOff>0</xdr:rowOff>
    </xdr:from>
    <xdr:ext cx="184731" cy="264560"/>
    <xdr:sp macro="" textlink="">
      <xdr:nvSpPr>
        <xdr:cNvPr id="1296" name="PoljeZBesedilom 2">
          <a:extLst>
            <a:ext uri="{FF2B5EF4-FFF2-40B4-BE49-F238E27FC236}">
              <a16:creationId xmlns:a16="http://schemas.microsoft.com/office/drawing/2014/main" id="{00000000-0008-0000-0000-000010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97" name="PoljeZBesedilom 2">
          <a:extLst>
            <a:ext uri="{FF2B5EF4-FFF2-40B4-BE49-F238E27FC236}">
              <a16:creationId xmlns:a16="http://schemas.microsoft.com/office/drawing/2014/main" id="{00000000-0008-0000-0000-000011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98" name="PoljeZBesedilom 1297">
          <a:extLst>
            <a:ext uri="{FF2B5EF4-FFF2-40B4-BE49-F238E27FC236}">
              <a16:creationId xmlns:a16="http://schemas.microsoft.com/office/drawing/2014/main" id="{00000000-0008-0000-0000-000012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299" name="PoljeZBesedilom 2">
          <a:extLst>
            <a:ext uri="{FF2B5EF4-FFF2-40B4-BE49-F238E27FC236}">
              <a16:creationId xmlns:a16="http://schemas.microsoft.com/office/drawing/2014/main" id="{00000000-0008-0000-0000-000013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300" name="PoljeZBesedilom 2">
          <a:extLst>
            <a:ext uri="{FF2B5EF4-FFF2-40B4-BE49-F238E27FC236}">
              <a16:creationId xmlns:a16="http://schemas.microsoft.com/office/drawing/2014/main" id="{00000000-0008-0000-0000-000014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301" name="PoljeZBesedilom 2">
          <a:extLst>
            <a:ext uri="{FF2B5EF4-FFF2-40B4-BE49-F238E27FC236}">
              <a16:creationId xmlns:a16="http://schemas.microsoft.com/office/drawing/2014/main" id="{00000000-0008-0000-0000-000015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634</xdr:row>
      <xdr:rowOff>0</xdr:rowOff>
    </xdr:from>
    <xdr:ext cx="184731" cy="264560"/>
    <xdr:sp macro="" textlink="">
      <xdr:nvSpPr>
        <xdr:cNvPr id="1302" name="PoljeZBesedilom 2">
          <a:extLst>
            <a:ext uri="{FF2B5EF4-FFF2-40B4-BE49-F238E27FC236}">
              <a16:creationId xmlns:a16="http://schemas.microsoft.com/office/drawing/2014/main" id="{00000000-0008-0000-0000-000016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303" name="PoljeZBesedilom 1302">
          <a:extLst>
            <a:ext uri="{FF2B5EF4-FFF2-40B4-BE49-F238E27FC236}">
              <a16:creationId xmlns:a16="http://schemas.microsoft.com/office/drawing/2014/main" id="{00000000-0008-0000-0000-000017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304" name="PoljeZBesedilom 2">
          <a:extLst>
            <a:ext uri="{FF2B5EF4-FFF2-40B4-BE49-F238E27FC236}">
              <a16:creationId xmlns:a16="http://schemas.microsoft.com/office/drawing/2014/main" id="{00000000-0008-0000-0000-000018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305" name="PoljeZBesedilom 2">
          <a:extLst>
            <a:ext uri="{FF2B5EF4-FFF2-40B4-BE49-F238E27FC236}">
              <a16:creationId xmlns:a16="http://schemas.microsoft.com/office/drawing/2014/main" id="{00000000-0008-0000-0000-000019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306" name="PoljeZBesedilom 2">
          <a:extLst>
            <a:ext uri="{FF2B5EF4-FFF2-40B4-BE49-F238E27FC236}">
              <a16:creationId xmlns:a16="http://schemas.microsoft.com/office/drawing/2014/main" id="{00000000-0008-0000-0000-00001A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635</xdr:row>
      <xdr:rowOff>0</xdr:rowOff>
    </xdr:from>
    <xdr:ext cx="184731" cy="274009"/>
    <xdr:sp macro="" textlink="">
      <xdr:nvSpPr>
        <xdr:cNvPr id="1307" name="PoljeZBesedilom 2">
          <a:extLst>
            <a:ext uri="{FF2B5EF4-FFF2-40B4-BE49-F238E27FC236}">
              <a16:creationId xmlns:a16="http://schemas.microsoft.com/office/drawing/2014/main" id="{00000000-0008-0000-0000-00001B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08" name="PoljeZBesedilom 2">
          <a:extLst>
            <a:ext uri="{FF2B5EF4-FFF2-40B4-BE49-F238E27FC236}">
              <a16:creationId xmlns:a16="http://schemas.microsoft.com/office/drawing/2014/main" id="{00000000-0008-0000-0000-00001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09" name="PoljeZBesedilom 1308">
          <a:extLst>
            <a:ext uri="{FF2B5EF4-FFF2-40B4-BE49-F238E27FC236}">
              <a16:creationId xmlns:a16="http://schemas.microsoft.com/office/drawing/2014/main" id="{00000000-0008-0000-0000-00001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0" name="PoljeZBesedilom 2">
          <a:extLst>
            <a:ext uri="{FF2B5EF4-FFF2-40B4-BE49-F238E27FC236}">
              <a16:creationId xmlns:a16="http://schemas.microsoft.com/office/drawing/2014/main" id="{00000000-0008-0000-0000-00001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1" name="PoljeZBesedilom 2">
          <a:extLst>
            <a:ext uri="{FF2B5EF4-FFF2-40B4-BE49-F238E27FC236}">
              <a16:creationId xmlns:a16="http://schemas.microsoft.com/office/drawing/2014/main" id="{00000000-0008-0000-0000-00001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2" name="PoljeZBesedilom 2">
          <a:extLst>
            <a:ext uri="{FF2B5EF4-FFF2-40B4-BE49-F238E27FC236}">
              <a16:creationId xmlns:a16="http://schemas.microsoft.com/office/drawing/2014/main" id="{00000000-0008-0000-0000-00002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3" name="PoljeZBesedilom 2">
          <a:extLst>
            <a:ext uri="{FF2B5EF4-FFF2-40B4-BE49-F238E27FC236}">
              <a16:creationId xmlns:a16="http://schemas.microsoft.com/office/drawing/2014/main" id="{00000000-0008-0000-0000-00002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4" name="PoljeZBesedilom 2">
          <a:extLst>
            <a:ext uri="{FF2B5EF4-FFF2-40B4-BE49-F238E27FC236}">
              <a16:creationId xmlns:a16="http://schemas.microsoft.com/office/drawing/2014/main" id="{00000000-0008-0000-0000-000022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5" name="PoljeZBesedilom 1314">
          <a:extLst>
            <a:ext uri="{FF2B5EF4-FFF2-40B4-BE49-F238E27FC236}">
              <a16:creationId xmlns:a16="http://schemas.microsoft.com/office/drawing/2014/main" id="{00000000-0008-0000-0000-000023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6" name="PoljeZBesedilom 2">
          <a:extLst>
            <a:ext uri="{FF2B5EF4-FFF2-40B4-BE49-F238E27FC236}">
              <a16:creationId xmlns:a16="http://schemas.microsoft.com/office/drawing/2014/main" id="{00000000-0008-0000-0000-000024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7" name="PoljeZBesedilom 2">
          <a:extLst>
            <a:ext uri="{FF2B5EF4-FFF2-40B4-BE49-F238E27FC236}">
              <a16:creationId xmlns:a16="http://schemas.microsoft.com/office/drawing/2014/main" id="{00000000-0008-0000-0000-000025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8" name="PoljeZBesedilom 2">
          <a:extLst>
            <a:ext uri="{FF2B5EF4-FFF2-40B4-BE49-F238E27FC236}">
              <a16:creationId xmlns:a16="http://schemas.microsoft.com/office/drawing/2014/main" id="{00000000-0008-0000-0000-00002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19" name="PoljeZBesedilom 2">
          <a:extLst>
            <a:ext uri="{FF2B5EF4-FFF2-40B4-BE49-F238E27FC236}">
              <a16:creationId xmlns:a16="http://schemas.microsoft.com/office/drawing/2014/main" id="{00000000-0008-0000-0000-00002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0" name="PoljeZBesedilom 2">
          <a:extLst>
            <a:ext uri="{FF2B5EF4-FFF2-40B4-BE49-F238E27FC236}">
              <a16:creationId xmlns:a16="http://schemas.microsoft.com/office/drawing/2014/main" id="{00000000-0008-0000-0000-00002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1" name="PoljeZBesedilom 1320">
          <a:extLst>
            <a:ext uri="{FF2B5EF4-FFF2-40B4-BE49-F238E27FC236}">
              <a16:creationId xmlns:a16="http://schemas.microsoft.com/office/drawing/2014/main" id="{00000000-0008-0000-0000-00002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2" name="PoljeZBesedilom 2">
          <a:extLst>
            <a:ext uri="{FF2B5EF4-FFF2-40B4-BE49-F238E27FC236}">
              <a16:creationId xmlns:a16="http://schemas.microsoft.com/office/drawing/2014/main" id="{00000000-0008-0000-0000-00002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3" name="PoljeZBesedilom 2">
          <a:extLst>
            <a:ext uri="{FF2B5EF4-FFF2-40B4-BE49-F238E27FC236}">
              <a16:creationId xmlns:a16="http://schemas.microsoft.com/office/drawing/2014/main" id="{00000000-0008-0000-0000-00002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4" name="PoljeZBesedilom 2">
          <a:extLst>
            <a:ext uri="{FF2B5EF4-FFF2-40B4-BE49-F238E27FC236}">
              <a16:creationId xmlns:a16="http://schemas.microsoft.com/office/drawing/2014/main" id="{00000000-0008-0000-0000-00002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5" name="PoljeZBesedilom 2">
          <a:extLst>
            <a:ext uri="{FF2B5EF4-FFF2-40B4-BE49-F238E27FC236}">
              <a16:creationId xmlns:a16="http://schemas.microsoft.com/office/drawing/2014/main" id="{00000000-0008-0000-0000-00002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6" name="PoljeZBesedilom 2">
          <a:extLst>
            <a:ext uri="{FF2B5EF4-FFF2-40B4-BE49-F238E27FC236}">
              <a16:creationId xmlns:a16="http://schemas.microsoft.com/office/drawing/2014/main" id="{00000000-0008-0000-0000-00002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7" name="PoljeZBesedilom 1326">
          <a:extLst>
            <a:ext uri="{FF2B5EF4-FFF2-40B4-BE49-F238E27FC236}">
              <a16:creationId xmlns:a16="http://schemas.microsoft.com/office/drawing/2014/main" id="{00000000-0008-0000-0000-00002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8" name="PoljeZBesedilom 2">
          <a:extLst>
            <a:ext uri="{FF2B5EF4-FFF2-40B4-BE49-F238E27FC236}">
              <a16:creationId xmlns:a16="http://schemas.microsoft.com/office/drawing/2014/main" id="{00000000-0008-0000-0000-00003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29" name="PoljeZBesedilom 2">
          <a:extLst>
            <a:ext uri="{FF2B5EF4-FFF2-40B4-BE49-F238E27FC236}">
              <a16:creationId xmlns:a16="http://schemas.microsoft.com/office/drawing/2014/main" id="{00000000-0008-0000-0000-00003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30" name="PoljeZBesedilom 2">
          <a:extLst>
            <a:ext uri="{FF2B5EF4-FFF2-40B4-BE49-F238E27FC236}">
              <a16:creationId xmlns:a16="http://schemas.microsoft.com/office/drawing/2014/main" id="{00000000-0008-0000-0000-000032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1331" name="PoljeZBesedilom 2">
          <a:extLst>
            <a:ext uri="{FF2B5EF4-FFF2-40B4-BE49-F238E27FC236}">
              <a16:creationId xmlns:a16="http://schemas.microsoft.com/office/drawing/2014/main" id="{00000000-0008-0000-0000-000033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32" name="PoljeZBesedilom 2">
          <a:extLst>
            <a:ext uri="{FF2B5EF4-FFF2-40B4-BE49-F238E27FC236}">
              <a16:creationId xmlns:a16="http://schemas.microsoft.com/office/drawing/2014/main" id="{00000000-0008-0000-0000-000034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33" name="PoljeZBesedilom 1332">
          <a:extLst>
            <a:ext uri="{FF2B5EF4-FFF2-40B4-BE49-F238E27FC236}">
              <a16:creationId xmlns:a16="http://schemas.microsoft.com/office/drawing/2014/main" id="{00000000-0008-0000-0000-000035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34" name="PoljeZBesedilom 2">
          <a:extLst>
            <a:ext uri="{FF2B5EF4-FFF2-40B4-BE49-F238E27FC236}">
              <a16:creationId xmlns:a16="http://schemas.microsoft.com/office/drawing/2014/main" id="{00000000-0008-0000-0000-00003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35" name="PoljeZBesedilom 2">
          <a:extLst>
            <a:ext uri="{FF2B5EF4-FFF2-40B4-BE49-F238E27FC236}">
              <a16:creationId xmlns:a16="http://schemas.microsoft.com/office/drawing/2014/main" id="{00000000-0008-0000-0000-00003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36" name="PoljeZBesedilom 2">
          <a:extLst>
            <a:ext uri="{FF2B5EF4-FFF2-40B4-BE49-F238E27FC236}">
              <a16:creationId xmlns:a16="http://schemas.microsoft.com/office/drawing/2014/main" id="{00000000-0008-0000-0000-00003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37" name="PoljeZBesedilom 2">
          <a:extLst>
            <a:ext uri="{FF2B5EF4-FFF2-40B4-BE49-F238E27FC236}">
              <a16:creationId xmlns:a16="http://schemas.microsoft.com/office/drawing/2014/main" id="{00000000-0008-0000-0000-00003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38" name="PoljeZBesedilom 2">
          <a:extLst>
            <a:ext uri="{FF2B5EF4-FFF2-40B4-BE49-F238E27FC236}">
              <a16:creationId xmlns:a16="http://schemas.microsoft.com/office/drawing/2014/main" id="{00000000-0008-0000-0000-00003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39" name="PoljeZBesedilom 1338">
          <a:extLst>
            <a:ext uri="{FF2B5EF4-FFF2-40B4-BE49-F238E27FC236}">
              <a16:creationId xmlns:a16="http://schemas.microsoft.com/office/drawing/2014/main" id="{00000000-0008-0000-0000-00003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40" name="PoljeZBesedilom 2">
          <a:extLst>
            <a:ext uri="{FF2B5EF4-FFF2-40B4-BE49-F238E27FC236}">
              <a16:creationId xmlns:a16="http://schemas.microsoft.com/office/drawing/2014/main" id="{00000000-0008-0000-0000-00003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41" name="PoljeZBesedilom 2">
          <a:extLst>
            <a:ext uri="{FF2B5EF4-FFF2-40B4-BE49-F238E27FC236}">
              <a16:creationId xmlns:a16="http://schemas.microsoft.com/office/drawing/2014/main" id="{00000000-0008-0000-0000-00003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42" name="PoljeZBesedilom 2">
          <a:extLst>
            <a:ext uri="{FF2B5EF4-FFF2-40B4-BE49-F238E27FC236}">
              <a16:creationId xmlns:a16="http://schemas.microsoft.com/office/drawing/2014/main" id="{00000000-0008-0000-0000-00003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43" name="PoljeZBesedilom 2">
          <a:extLst>
            <a:ext uri="{FF2B5EF4-FFF2-40B4-BE49-F238E27FC236}">
              <a16:creationId xmlns:a16="http://schemas.microsoft.com/office/drawing/2014/main" id="{00000000-0008-0000-0000-00003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44" name="PoljeZBesedilom 2">
          <a:extLst>
            <a:ext uri="{FF2B5EF4-FFF2-40B4-BE49-F238E27FC236}">
              <a16:creationId xmlns:a16="http://schemas.microsoft.com/office/drawing/2014/main" id="{00000000-0008-0000-0000-000040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45" name="PoljeZBesedilom 1344">
          <a:extLst>
            <a:ext uri="{FF2B5EF4-FFF2-40B4-BE49-F238E27FC236}">
              <a16:creationId xmlns:a16="http://schemas.microsoft.com/office/drawing/2014/main" id="{00000000-0008-0000-0000-000041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46" name="PoljeZBesedilom 2">
          <a:extLst>
            <a:ext uri="{FF2B5EF4-FFF2-40B4-BE49-F238E27FC236}">
              <a16:creationId xmlns:a16="http://schemas.microsoft.com/office/drawing/2014/main" id="{00000000-0008-0000-0000-000042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47" name="PoljeZBesedilom 2">
          <a:extLst>
            <a:ext uri="{FF2B5EF4-FFF2-40B4-BE49-F238E27FC236}">
              <a16:creationId xmlns:a16="http://schemas.microsoft.com/office/drawing/2014/main" id="{00000000-0008-0000-0000-000043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48" name="PoljeZBesedilom 2">
          <a:extLst>
            <a:ext uri="{FF2B5EF4-FFF2-40B4-BE49-F238E27FC236}">
              <a16:creationId xmlns:a16="http://schemas.microsoft.com/office/drawing/2014/main" id="{00000000-0008-0000-0000-000044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49" name="PoljeZBesedilom 2">
          <a:extLst>
            <a:ext uri="{FF2B5EF4-FFF2-40B4-BE49-F238E27FC236}">
              <a16:creationId xmlns:a16="http://schemas.microsoft.com/office/drawing/2014/main" id="{00000000-0008-0000-0000-000045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0" name="PoljeZBesedilom 2">
          <a:extLst>
            <a:ext uri="{FF2B5EF4-FFF2-40B4-BE49-F238E27FC236}">
              <a16:creationId xmlns:a16="http://schemas.microsoft.com/office/drawing/2014/main" id="{00000000-0008-0000-0000-00004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1" name="PoljeZBesedilom 1350">
          <a:extLst>
            <a:ext uri="{FF2B5EF4-FFF2-40B4-BE49-F238E27FC236}">
              <a16:creationId xmlns:a16="http://schemas.microsoft.com/office/drawing/2014/main" id="{00000000-0008-0000-0000-00004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2" name="PoljeZBesedilom 2">
          <a:extLst>
            <a:ext uri="{FF2B5EF4-FFF2-40B4-BE49-F238E27FC236}">
              <a16:creationId xmlns:a16="http://schemas.microsoft.com/office/drawing/2014/main" id="{00000000-0008-0000-0000-00004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3" name="PoljeZBesedilom 2">
          <a:extLst>
            <a:ext uri="{FF2B5EF4-FFF2-40B4-BE49-F238E27FC236}">
              <a16:creationId xmlns:a16="http://schemas.microsoft.com/office/drawing/2014/main" id="{00000000-0008-0000-0000-00004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4" name="PoljeZBesedilom 2">
          <a:extLst>
            <a:ext uri="{FF2B5EF4-FFF2-40B4-BE49-F238E27FC236}">
              <a16:creationId xmlns:a16="http://schemas.microsoft.com/office/drawing/2014/main" id="{00000000-0008-0000-0000-00004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5" name="PoljeZBesedilom 2">
          <a:extLst>
            <a:ext uri="{FF2B5EF4-FFF2-40B4-BE49-F238E27FC236}">
              <a16:creationId xmlns:a16="http://schemas.microsoft.com/office/drawing/2014/main" id="{00000000-0008-0000-0000-00004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6" name="PoljeZBesedilom 2">
          <a:extLst>
            <a:ext uri="{FF2B5EF4-FFF2-40B4-BE49-F238E27FC236}">
              <a16:creationId xmlns:a16="http://schemas.microsoft.com/office/drawing/2014/main" id="{00000000-0008-0000-0000-00004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7" name="PoljeZBesedilom 1356">
          <a:extLst>
            <a:ext uri="{FF2B5EF4-FFF2-40B4-BE49-F238E27FC236}">
              <a16:creationId xmlns:a16="http://schemas.microsoft.com/office/drawing/2014/main" id="{00000000-0008-0000-0000-00004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8" name="PoljeZBesedilom 2">
          <a:extLst>
            <a:ext uri="{FF2B5EF4-FFF2-40B4-BE49-F238E27FC236}">
              <a16:creationId xmlns:a16="http://schemas.microsoft.com/office/drawing/2014/main" id="{00000000-0008-0000-0000-00004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59" name="PoljeZBesedilom 2">
          <a:extLst>
            <a:ext uri="{FF2B5EF4-FFF2-40B4-BE49-F238E27FC236}">
              <a16:creationId xmlns:a16="http://schemas.microsoft.com/office/drawing/2014/main" id="{00000000-0008-0000-0000-00004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60" name="PoljeZBesedilom 2">
          <a:extLst>
            <a:ext uri="{FF2B5EF4-FFF2-40B4-BE49-F238E27FC236}">
              <a16:creationId xmlns:a16="http://schemas.microsoft.com/office/drawing/2014/main" id="{00000000-0008-0000-0000-00005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639</xdr:row>
      <xdr:rowOff>0</xdr:rowOff>
    </xdr:from>
    <xdr:ext cx="184731" cy="264560"/>
    <xdr:sp macro="" textlink="">
      <xdr:nvSpPr>
        <xdr:cNvPr id="1361" name="PoljeZBesedilom 2">
          <a:extLst>
            <a:ext uri="{FF2B5EF4-FFF2-40B4-BE49-F238E27FC236}">
              <a16:creationId xmlns:a16="http://schemas.microsoft.com/office/drawing/2014/main" id="{00000000-0008-0000-0000-00005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62" name="PoljeZBesedilom 2">
          <a:extLst>
            <a:ext uri="{FF2B5EF4-FFF2-40B4-BE49-F238E27FC236}">
              <a16:creationId xmlns:a16="http://schemas.microsoft.com/office/drawing/2014/main" id="{00000000-0008-0000-0000-000052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63" name="PoljeZBesedilom 1362">
          <a:extLst>
            <a:ext uri="{FF2B5EF4-FFF2-40B4-BE49-F238E27FC236}">
              <a16:creationId xmlns:a16="http://schemas.microsoft.com/office/drawing/2014/main" id="{00000000-0008-0000-0000-000053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64" name="PoljeZBesedilom 2">
          <a:extLst>
            <a:ext uri="{FF2B5EF4-FFF2-40B4-BE49-F238E27FC236}">
              <a16:creationId xmlns:a16="http://schemas.microsoft.com/office/drawing/2014/main" id="{00000000-0008-0000-0000-000054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65" name="PoljeZBesedilom 2">
          <a:extLst>
            <a:ext uri="{FF2B5EF4-FFF2-40B4-BE49-F238E27FC236}">
              <a16:creationId xmlns:a16="http://schemas.microsoft.com/office/drawing/2014/main" id="{00000000-0008-0000-0000-000055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66" name="PoljeZBesedilom 2">
          <a:extLst>
            <a:ext uri="{FF2B5EF4-FFF2-40B4-BE49-F238E27FC236}">
              <a16:creationId xmlns:a16="http://schemas.microsoft.com/office/drawing/2014/main" id="{00000000-0008-0000-0000-000056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64560"/>
    <xdr:sp macro="" textlink="">
      <xdr:nvSpPr>
        <xdr:cNvPr id="1367" name="PoljeZBesedilom 2">
          <a:extLst>
            <a:ext uri="{FF2B5EF4-FFF2-40B4-BE49-F238E27FC236}">
              <a16:creationId xmlns:a16="http://schemas.microsoft.com/office/drawing/2014/main" id="{00000000-0008-0000-0000-000057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68" name="PoljeZBesedilom 2">
          <a:extLst>
            <a:ext uri="{FF2B5EF4-FFF2-40B4-BE49-F238E27FC236}">
              <a16:creationId xmlns:a16="http://schemas.microsoft.com/office/drawing/2014/main" id="{00000000-0008-0000-0000-000058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69" name="PoljeZBesedilom 1368">
          <a:extLst>
            <a:ext uri="{FF2B5EF4-FFF2-40B4-BE49-F238E27FC236}">
              <a16:creationId xmlns:a16="http://schemas.microsoft.com/office/drawing/2014/main" id="{00000000-0008-0000-0000-000059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70" name="PoljeZBesedilom 2">
          <a:extLst>
            <a:ext uri="{FF2B5EF4-FFF2-40B4-BE49-F238E27FC236}">
              <a16:creationId xmlns:a16="http://schemas.microsoft.com/office/drawing/2014/main" id="{00000000-0008-0000-0000-00005A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71" name="PoljeZBesedilom 2">
          <a:extLst>
            <a:ext uri="{FF2B5EF4-FFF2-40B4-BE49-F238E27FC236}">
              <a16:creationId xmlns:a16="http://schemas.microsoft.com/office/drawing/2014/main" id="{00000000-0008-0000-0000-00005B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72" name="PoljeZBesedilom 2">
          <a:extLst>
            <a:ext uri="{FF2B5EF4-FFF2-40B4-BE49-F238E27FC236}">
              <a16:creationId xmlns:a16="http://schemas.microsoft.com/office/drawing/2014/main" id="{00000000-0008-0000-0000-00005C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73" name="PoljeZBesedilom 2">
          <a:extLst>
            <a:ext uri="{FF2B5EF4-FFF2-40B4-BE49-F238E27FC236}">
              <a16:creationId xmlns:a16="http://schemas.microsoft.com/office/drawing/2014/main" id="{00000000-0008-0000-0000-00005D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74" name="PoljeZBesedilom 1373">
          <a:extLst>
            <a:ext uri="{FF2B5EF4-FFF2-40B4-BE49-F238E27FC236}">
              <a16:creationId xmlns:a16="http://schemas.microsoft.com/office/drawing/2014/main" id="{00000000-0008-0000-0000-00005E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75" name="PoljeZBesedilom 2">
          <a:extLst>
            <a:ext uri="{FF2B5EF4-FFF2-40B4-BE49-F238E27FC236}">
              <a16:creationId xmlns:a16="http://schemas.microsoft.com/office/drawing/2014/main" id="{00000000-0008-0000-0000-00005F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76" name="PoljeZBesedilom 2">
          <a:extLst>
            <a:ext uri="{FF2B5EF4-FFF2-40B4-BE49-F238E27FC236}">
              <a16:creationId xmlns:a16="http://schemas.microsoft.com/office/drawing/2014/main" id="{00000000-0008-0000-0000-000060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77" name="PoljeZBesedilom 2">
          <a:extLst>
            <a:ext uri="{FF2B5EF4-FFF2-40B4-BE49-F238E27FC236}">
              <a16:creationId xmlns:a16="http://schemas.microsoft.com/office/drawing/2014/main" id="{00000000-0008-0000-0000-000061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78" name="PoljeZBesedilom 2">
          <a:extLst>
            <a:ext uri="{FF2B5EF4-FFF2-40B4-BE49-F238E27FC236}">
              <a16:creationId xmlns:a16="http://schemas.microsoft.com/office/drawing/2014/main" id="{00000000-0008-0000-0000-000062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79" name="PoljeZBesedilom 2">
          <a:extLst>
            <a:ext uri="{FF2B5EF4-FFF2-40B4-BE49-F238E27FC236}">
              <a16:creationId xmlns:a16="http://schemas.microsoft.com/office/drawing/2014/main" id="{00000000-0008-0000-0000-000063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80" name="PoljeZBesedilom 1379">
          <a:extLst>
            <a:ext uri="{FF2B5EF4-FFF2-40B4-BE49-F238E27FC236}">
              <a16:creationId xmlns:a16="http://schemas.microsoft.com/office/drawing/2014/main" id="{00000000-0008-0000-0000-000064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81" name="PoljeZBesedilom 2">
          <a:extLst>
            <a:ext uri="{FF2B5EF4-FFF2-40B4-BE49-F238E27FC236}">
              <a16:creationId xmlns:a16="http://schemas.microsoft.com/office/drawing/2014/main" id="{00000000-0008-0000-0000-000065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82" name="PoljeZBesedilom 2">
          <a:extLst>
            <a:ext uri="{FF2B5EF4-FFF2-40B4-BE49-F238E27FC236}">
              <a16:creationId xmlns:a16="http://schemas.microsoft.com/office/drawing/2014/main" id="{00000000-0008-0000-0000-000066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83" name="PoljeZBesedilom 2">
          <a:extLst>
            <a:ext uri="{FF2B5EF4-FFF2-40B4-BE49-F238E27FC236}">
              <a16:creationId xmlns:a16="http://schemas.microsoft.com/office/drawing/2014/main" id="{00000000-0008-0000-0000-000067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653</xdr:row>
      <xdr:rowOff>0</xdr:rowOff>
    </xdr:from>
    <xdr:ext cx="184731" cy="264560"/>
    <xdr:sp macro="" textlink="">
      <xdr:nvSpPr>
        <xdr:cNvPr id="1384" name="PoljeZBesedilom 2">
          <a:extLst>
            <a:ext uri="{FF2B5EF4-FFF2-40B4-BE49-F238E27FC236}">
              <a16:creationId xmlns:a16="http://schemas.microsoft.com/office/drawing/2014/main" id="{00000000-0008-0000-0000-000068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85" name="PoljeZBesedilom 1384">
          <a:extLst>
            <a:ext uri="{FF2B5EF4-FFF2-40B4-BE49-F238E27FC236}">
              <a16:creationId xmlns:a16="http://schemas.microsoft.com/office/drawing/2014/main" id="{00000000-0008-0000-0000-000069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86" name="PoljeZBesedilom 2">
          <a:extLst>
            <a:ext uri="{FF2B5EF4-FFF2-40B4-BE49-F238E27FC236}">
              <a16:creationId xmlns:a16="http://schemas.microsoft.com/office/drawing/2014/main" id="{00000000-0008-0000-0000-00006A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87" name="PoljeZBesedilom 2">
          <a:extLst>
            <a:ext uri="{FF2B5EF4-FFF2-40B4-BE49-F238E27FC236}">
              <a16:creationId xmlns:a16="http://schemas.microsoft.com/office/drawing/2014/main" id="{00000000-0008-0000-0000-00006B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88" name="PoljeZBesedilom 2">
          <a:extLst>
            <a:ext uri="{FF2B5EF4-FFF2-40B4-BE49-F238E27FC236}">
              <a16:creationId xmlns:a16="http://schemas.microsoft.com/office/drawing/2014/main" id="{00000000-0008-0000-0000-00006C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654</xdr:row>
      <xdr:rowOff>0</xdr:rowOff>
    </xdr:from>
    <xdr:ext cx="184731" cy="274009"/>
    <xdr:sp macro="" textlink="">
      <xdr:nvSpPr>
        <xdr:cNvPr id="1389" name="PoljeZBesedilom 2">
          <a:extLst>
            <a:ext uri="{FF2B5EF4-FFF2-40B4-BE49-F238E27FC236}">
              <a16:creationId xmlns:a16="http://schemas.microsoft.com/office/drawing/2014/main" id="{00000000-0008-0000-0000-00006D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768</xdr:row>
      <xdr:rowOff>0</xdr:rowOff>
    </xdr:from>
    <xdr:ext cx="191101" cy="272341"/>
    <xdr:sp macro="" textlink="">
      <xdr:nvSpPr>
        <xdr:cNvPr id="1390" name="PoljeZBesedilom 2">
          <a:extLst>
            <a:ext uri="{FF2B5EF4-FFF2-40B4-BE49-F238E27FC236}">
              <a16:creationId xmlns:a16="http://schemas.microsoft.com/office/drawing/2014/main" id="{00000000-0008-0000-0000-00006E050000}"/>
            </a:ext>
          </a:extLst>
        </xdr:cNvPr>
        <xdr:cNvSpPr txBox="1"/>
      </xdr:nvSpPr>
      <xdr:spPr>
        <a:xfrm>
          <a:off x="6153150" y="500381912"/>
          <a:ext cx="191101"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768</xdr:row>
      <xdr:rowOff>0</xdr:rowOff>
    </xdr:from>
    <xdr:ext cx="191101" cy="272341"/>
    <xdr:sp macro="" textlink="">
      <xdr:nvSpPr>
        <xdr:cNvPr id="1391" name="PoljeZBesedilom 1390">
          <a:extLst>
            <a:ext uri="{FF2B5EF4-FFF2-40B4-BE49-F238E27FC236}">
              <a16:creationId xmlns:a16="http://schemas.microsoft.com/office/drawing/2014/main" id="{00000000-0008-0000-0000-00006F050000}"/>
            </a:ext>
          </a:extLst>
        </xdr:cNvPr>
        <xdr:cNvSpPr txBox="1"/>
      </xdr:nvSpPr>
      <xdr:spPr>
        <a:xfrm>
          <a:off x="6153150" y="500381912"/>
          <a:ext cx="191101"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741</xdr:row>
      <xdr:rowOff>135262</xdr:rowOff>
    </xdr:from>
    <xdr:ext cx="184731" cy="264560"/>
    <xdr:sp macro="" textlink="">
      <xdr:nvSpPr>
        <xdr:cNvPr id="1392" name="PoljeZBesedilom 2">
          <a:extLst>
            <a:ext uri="{FF2B5EF4-FFF2-40B4-BE49-F238E27FC236}">
              <a16:creationId xmlns:a16="http://schemas.microsoft.com/office/drawing/2014/main" id="{00000000-0008-0000-0000-000070050000}"/>
            </a:ext>
          </a:extLst>
        </xdr:cNvPr>
        <xdr:cNvSpPr txBox="1"/>
      </xdr:nvSpPr>
      <xdr:spPr>
        <a:xfrm>
          <a:off x="4870450" y="3710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741</xdr:row>
      <xdr:rowOff>135262</xdr:rowOff>
    </xdr:from>
    <xdr:ext cx="184731" cy="264560"/>
    <xdr:sp macro="" textlink="">
      <xdr:nvSpPr>
        <xdr:cNvPr id="1393" name="PoljeZBesedilom 1392">
          <a:extLst>
            <a:ext uri="{FF2B5EF4-FFF2-40B4-BE49-F238E27FC236}">
              <a16:creationId xmlns:a16="http://schemas.microsoft.com/office/drawing/2014/main" id="{00000000-0008-0000-0000-000071050000}"/>
            </a:ext>
          </a:extLst>
        </xdr:cNvPr>
        <xdr:cNvSpPr txBox="1"/>
      </xdr:nvSpPr>
      <xdr:spPr>
        <a:xfrm>
          <a:off x="4870450" y="3710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ki.si/za-gospodarstvo/storitve/kemijska-analiza/termicna-analiza/termicna-karakterizacija-polimerov/" TargetMode="External"/><Relationship Id="rId299" Type="http://schemas.openxmlformats.org/officeDocument/2006/relationships/hyperlink" Target="http://www.conamaste.si/slo/Oprema_PopUp.php?link=Temperaturna_komora&amp;img=Temperaturna_komora&amp;alt=Temperaturna%20komora" TargetMode="External"/><Relationship Id="rId21" Type="http://schemas.openxmlformats.org/officeDocument/2006/relationships/hyperlink" Target="http://www.nib.si/infrastruktura/infrastrukturni-center-planta" TargetMode="External"/><Relationship Id="rId63" Type="http://schemas.openxmlformats.org/officeDocument/2006/relationships/hyperlink" Target="http://www.fs.um.si/raziskovanje/raziskovalna-oprema/" TargetMode="External"/><Relationship Id="rId159" Type="http://schemas.openxmlformats.org/officeDocument/2006/relationships/hyperlink" Target="https://www.fs.uni-lj.si/raziskovalna_dejavnost/raziskovalna_dejavnost/oprema/2017031618122303/" TargetMode="External"/><Relationship Id="rId324" Type="http://schemas.openxmlformats.org/officeDocument/2006/relationships/hyperlink" Target="http://www.conamaste.si/slo/Oprema_PopUp.php?link=Z_opticno_pinceto_nadgrajen_sistem_za_konfokalno_fluorescencno_mikrospektroskopijo&amp;img=Z_opticno_pinceto_nadgrajen_sistem_za_konfokalno_fluorescencno_mikrospektroskopijo&amp;alt=Z%20opti&#269;no%20pinceto%20nadgraj" TargetMode="External"/><Relationship Id="rId366" Type="http://schemas.openxmlformats.org/officeDocument/2006/relationships/hyperlink" Target="http://www.conot.si/" TargetMode="External"/><Relationship Id="rId170" Type="http://schemas.openxmlformats.org/officeDocument/2006/relationships/hyperlink" Target="https://www.fs.uni-lj.si/raziskovalna_dejavnost/raziskovalna_dejavnost/oprema/2020030611542440/" TargetMode="External"/><Relationship Id="rId226" Type="http://schemas.openxmlformats.org/officeDocument/2006/relationships/hyperlink" Target="http://ibk.mf.uni-lj.si/equipment" TargetMode="External"/><Relationship Id="rId268" Type="http://schemas.openxmlformats.org/officeDocument/2006/relationships/hyperlink" Target="http://www.cipkebip.org/" TargetMode="External"/><Relationship Id="rId32" Type="http://schemas.openxmlformats.org/officeDocument/2006/relationships/hyperlink" Target="http://www.bf.uni-lj.si/index.php?eID=dumpFile&amp;t=f&amp;f=22211&amp;token=e9f00be141f2bb2704295b75e586b4f93636f4f5" TargetMode="External"/><Relationship Id="rId74" Type="http://schemas.openxmlformats.org/officeDocument/2006/relationships/hyperlink" Target="http://www.bf.uni-lj.si/index.php?eID=dumpFile&amp;t=f&amp;f=22226&amp;token=af7337677f21ffddc46a5cecfd5852bf8ec73243" TargetMode="External"/><Relationship Id="rId128" Type="http://schemas.openxmlformats.org/officeDocument/2006/relationships/hyperlink" Target="https://www.ki.si/odseki/d04-odsek-za-analizno-kemijo/oprema/" TargetMode="External"/><Relationship Id="rId335" Type="http://schemas.openxmlformats.org/officeDocument/2006/relationships/hyperlink" Target="http://www.conamaste.si/slo/Oprema_PopUp.php?link=Avtomatski_inokulator&amp;img=Avtomatski_inokulator&amp;alt=Avtomatski%20inokulator" TargetMode="External"/><Relationship Id="rId5" Type="http://schemas.openxmlformats.org/officeDocument/2006/relationships/hyperlink" Target="http://www.fkbv.um.si/" TargetMode="External"/><Relationship Id="rId181" Type="http://schemas.openxmlformats.org/officeDocument/2006/relationships/hyperlink" Target="http://www.zrs-kp.si/index.php/research/infra-program/" TargetMode="External"/><Relationship Id="rId237" Type="http://schemas.openxmlformats.org/officeDocument/2006/relationships/hyperlink" Target="http://www.cipkebip.org/" TargetMode="External"/><Relationship Id="rId279" Type="http://schemas.openxmlformats.org/officeDocument/2006/relationships/hyperlink" Target="http://www.cipkebip.org/" TargetMode="External"/><Relationship Id="rId43" Type="http://schemas.openxmlformats.org/officeDocument/2006/relationships/hyperlink" Target="http://www.bf.uni-lj.si/index.php?eID=dumpFile&amp;t=f&amp;f=22286&amp;token=263e352d25e2b95cf6ed9fe25deff0807be89f62" TargetMode="External"/><Relationship Id="rId139" Type="http://schemas.openxmlformats.org/officeDocument/2006/relationships/hyperlink" Target="http://is.zrc-sazu.si/oprema" TargetMode="External"/><Relationship Id="rId290" Type="http://schemas.openxmlformats.org/officeDocument/2006/relationships/hyperlink" Target="http://www.conamaste.si/slo/Oprema_PopUp.php?link=Termotehtnica&amp;img=Termotehtnica&amp;alt=Termotehtnica" TargetMode="External"/><Relationship Id="rId304" Type="http://schemas.openxmlformats.org/officeDocument/2006/relationships/hyperlink" Target="http://www.conamaste.si/slo/Oprema_PopUp.php?link=Generator_udarnega_toka_PG_20_14000&amp;img=Generator_udarnega_toka_PG_20_14000&amp;alt=Generator%20udarnega%20toka%20PG%2020-14000" TargetMode="External"/><Relationship Id="rId346" Type="http://schemas.openxmlformats.org/officeDocument/2006/relationships/hyperlink" Target="http://www.conamaste.si/slo/Oprema_PopUp.php?link=Pikosekundi_pulzni_laser&amp;img=Pikosekundi_pulzni_laser&amp;alt=Pikosekundi%20pulzni%20laser" TargetMode="External"/><Relationship Id="rId85" Type="http://schemas.openxmlformats.org/officeDocument/2006/relationships/hyperlink" Target="http://www.ntf.uni-lj.si/ntf/raziskovanje/raziskovalno-delo/raziskovalna-oprema/" TargetMode="External"/><Relationship Id="rId150" Type="http://schemas.openxmlformats.org/officeDocument/2006/relationships/hyperlink" Target="https://www.fs.uni-lj.si/raziskovalna_dejavnost/raziskovalna_dejavnost/oprema/2016051310145549/" TargetMode="External"/><Relationship Id="rId192" Type="http://schemas.openxmlformats.org/officeDocument/2006/relationships/hyperlink" Target="http://www.mf.uni-lj.si/ris/oprema" TargetMode="External"/><Relationship Id="rId206" Type="http://schemas.openxmlformats.org/officeDocument/2006/relationships/hyperlink" Target="http://ibk.mf.uni-lj.si/equipment" TargetMode="External"/><Relationship Id="rId248" Type="http://schemas.openxmlformats.org/officeDocument/2006/relationships/hyperlink" Target="http://www.cipkebip.org/" TargetMode="External"/><Relationship Id="rId12" Type="http://schemas.openxmlformats.org/officeDocument/2006/relationships/hyperlink" Target="http://www.nib.si/storitve-in-oprema/raziskovalna-oprema" TargetMode="External"/><Relationship Id="rId108" Type="http://schemas.openxmlformats.org/officeDocument/2006/relationships/hyperlink" Target="https://www.ki.si/odseki/d12-odsek-za-sintezno-biologijo-in-imunologijo/oprema/" TargetMode="External"/><Relationship Id="rId315" Type="http://schemas.openxmlformats.org/officeDocument/2006/relationships/hyperlink" Target="http://www.conamaste.si/slo/Oprema_PopUp.php?link=Brezprasna_komora&amp;img=Brezprasna_komora&amp;alt=Brezpra&#353;na%20komora" TargetMode="External"/><Relationship Id="rId357" Type="http://schemas.openxmlformats.org/officeDocument/2006/relationships/hyperlink" Target="http://www.petrol.si/" TargetMode="External"/><Relationship Id="rId54" Type="http://schemas.openxmlformats.org/officeDocument/2006/relationships/hyperlink" Target="http://www.bf.uni-lj.si/index.php?eID=dumpFile&amp;t=f&amp;f=22179&amp;token=0290b82507c15a259e3e2f487fb74313449d0fcb" TargetMode="External"/><Relationship Id="rId96" Type="http://schemas.openxmlformats.org/officeDocument/2006/relationships/hyperlink" Target="https://www.ki.si/o-institutu/raziskovalna-infrastruktura/" TargetMode="External"/><Relationship Id="rId161" Type="http://schemas.openxmlformats.org/officeDocument/2006/relationships/hyperlink" Target="https://www.fs.uni-lj.si/raziskovalna_dejavnost/raziskovalna_dejavnost/oprema/2016112913004251/" TargetMode="External"/><Relationship Id="rId217" Type="http://schemas.openxmlformats.org/officeDocument/2006/relationships/hyperlink" Target="http://cfgbc.mf.uni-lj.si/" TargetMode="External"/><Relationship Id="rId259" Type="http://schemas.openxmlformats.org/officeDocument/2006/relationships/hyperlink" Target="http://www.cipkebip.org/" TargetMode="External"/><Relationship Id="rId23" Type="http://schemas.openxmlformats.org/officeDocument/2006/relationships/hyperlink" Target="http://www.nib.si/infrastruktura/infrastrukturni-center-planta" TargetMode="External"/><Relationship Id="rId119" Type="http://schemas.openxmlformats.org/officeDocument/2006/relationships/hyperlink" Target="http://www.ki.si/" TargetMode="External"/><Relationship Id="rId270" Type="http://schemas.openxmlformats.org/officeDocument/2006/relationships/hyperlink" Target="http://www.cipkebip.org/" TargetMode="External"/><Relationship Id="rId326" Type="http://schemas.openxmlformats.org/officeDocument/2006/relationships/hyperlink" Target="http://www.conamaste.si/slo/Oprema_PopUp.php?link=Brezkontaktni_dilatometer&amp;img=Brezkontaktni_dilatometer&amp;alt=Brezkontaktni%20dilatometer" TargetMode="External"/><Relationship Id="rId65" Type="http://schemas.openxmlformats.org/officeDocument/2006/relationships/hyperlink" Target="http://www.zvkds.si/" TargetMode="External"/><Relationship Id="rId130" Type="http://schemas.openxmlformats.org/officeDocument/2006/relationships/hyperlink" Target="https://www.ki.si/odseki/d11-odsek-za-molekularno-biologijo-in-nanobiotehnologijo/podrocja-dejavnosti/" TargetMode="External"/><Relationship Id="rId368" Type="http://schemas.openxmlformats.org/officeDocument/2006/relationships/hyperlink" Target="http://www.conot.si/" TargetMode="External"/><Relationship Id="rId172" Type="http://schemas.openxmlformats.org/officeDocument/2006/relationships/hyperlink" Target="https://www.fs.uni-lj.si/raziskovalna_dejavnost/raziskovalna_dejavnost/oprema/2020030409492681/" TargetMode="External"/><Relationship Id="rId228" Type="http://schemas.openxmlformats.org/officeDocument/2006/relationships/hyperlink" Target="http://cfgbc.mf.uni-lj.si/equipment" TargetMode="External"/><Relationship Id="rId281" Type="http://schemas.openxmlformats.org/officeDocument/2006/relationships/hyperlink" Target="http://www.conamaste.si/slo/Oprema_PopUp.php?link=Zaga_za_razrez_keramike&amp;img=Zaga_za_razrez_keramike&amp;alt=&#381;aga%20za%20razrez%20keramike" TargetMode="External"/><Relationship Id="rId337" Type="http://schemas.openxmlformats.org/officeDocument/2006/relationships/hyperlink" Target="http://www.conamaste.si/slo/Oprema_PopUp.php?link=Naprava_za_spajanje_silicijeviih_rezin&amp;img=Naprava_za_spajanje_silicijeviih_rezin&amp;alt=Naprava%20za%20spajanje%20silicijeviih%20rezin" TargetMode="External"/><Relationship Id="rId34" Type="http://schemas.openxmlformats.org/officeDocument/2006/relationships/hyperlink" Target="http://www.bf.uni-lj.si/index.php?eID=dumpFile&amp;t=f&amp;f=22191&amp;token=fe209e0ae688144674418b8d58c3c31d378fa4df" TargetMode="External"/><Relationship Id="rId76" Type="http://schemas.openxmlformats.org/officeDocument/2006/relationships/hyperlink" Target="http://www.ki.si/odseki/l-09/oprema/" TargetMode="External"/><Relationship Id="rId141" Type="http://schemas.openxmlformats.org/officeDocument/2006/relationships/hyperlink" Target="http://is.zrc-sazu.si/oprema" TargetMode="External"/><Relationship Id="rId7" Type="http://schemas.openxmlformats.org/officeDocument/2006/relationships/hyperlink" Target="http://celica.si/lab.php?id=7" TargetMode="External"/><Relationship Id="rId183" Type="http://schemas.openxmlformats.org/officeDocument/2006/relationships/hyperlink" Target="http://www.zrs-kp.si/index.php/research/infra-program/" TargetMode="External"/><Relationship Id="rId239" Type="http://schemas.openxmlformats.org/officeDocument/2006/relationships/hyperlink" Target="http://www.cipkebip.org/" TargetMode="External"/><Relationship Id="rId250" Type="http://schemas.openxmlformats.org/officeDocument/2006/relationships/hyperlink" Target="http://www.cipkebip.org/" TargetMode="External"/><Relationship Id="rId292" Type="http://schemas.openxmlformats.org/officeDocument/2006/relationships/hyperlink" Target="http://www.conamaste.si/slo/Oprema_PopUp.php?link=VSM&amp;img=VSM&amp;alt=Superprevodni%20kvantni%20interferometer%20z%20magnetronom%20-%20VSM" TargetMode="External"/><Relationship Id="rId306" Type="http://schemas.openxmlformats.org/officeDocument/2006/relationships/hyperlink" Target="http://www.conamaste.si/slo/Oprema_PopUp.php?link=Opticni_brezkontaktni_merilni_sistem&amp;img=Opticni_brezkontaktni_merilni_sistem&amp;alt=Opti&#269;ni%20brezkontaktni%20merilni%20sistem" TargetMode="External"/><Relationship Id="rId45" Type="http://schemas.openxmlformats.org/officeDocument/2006/relationships/hyperlink" Target="http://www.bf.uni-lj.si/index.php?eID=dumpFile&amp;t=f&amp;f=22290&amp;token=f9942b1d48339a3682303bb31e5f0e5f89b7a499" TargetMode="External"/><Relationship Id="rId87" Type="http://schemas.openxmlformats.org/officeDocument/2006/relationships/hyperlink" Target="https://www.ki.si/departments/d04-department-of-analytical-chemistry/equipment/" TargetMode="External"/><Relationship Id="rId110" Type="http://schemas.openxmlformats.org/officeDocument/2006/relationships/hyperlink" Target="https://www.ki.si/odseki/d12-odsek-za-sintezno-biologijo-in-imunologijo/oprema/" TargetMode="External"/><Relationship Id="rId348" Type="http://schemas.openxmlformats.org/officeDocument/2006/relationships/hyperlink" Target="http://www.conamaste.si/slo/Oprema_PopUp.php?link=Visokofrekvencni_mikrovalovni_izvor_za_EPR_spektroskopijo&amp;img=Visokofrekvencni_mikrovalovni_izvor_za_EPR_spektroskopijo&amp;alt=Visokofrekven&#269;ni%20mikrovalovni%20izvor%20za%20EPR%20spektroskopijo" TargetMode="External"/><Relationship Id="rId152" Type="http://schemas.openxmlformats.org/officeDocument/2006/relationships/hyperlink" Target="https://www.fs.uni-lj.si/raziskovalna_dejavnost/raziskovalna_dejavnost/oprema/2016051310343418/" TargetMode="External"/><Relationship Id="rId194" Type="http://schemas.openxmlformats.org/officeDocument/2006/relationships/hyperlink" Target="http://www.mf.uni-lj.si/ifet" TargetMode="External"/><Relationship Id="rId208" Type="http://schemas.openxmlformats.org/officeDocument/2006/relationships/hyperlink" Target="http://lnmcp.mf.uni-lj.si/Neuroendo/Oprema.html" TargetMode="External"/><Relationship Id="rId261" Type="http://schemas.openxmlformats.org/officeDocument/2006/relationships/hyperlink" Target="http://www.cipkebip.org/" TargetMode="External"/><Relationship Id="rId14" Type="http://schemas.openxmlformats.org/officeDocument/2006/relationships/hyperlink" Target="http://www.nib.si/infrastruktura/infrastrukturni-center-planta" TargetMode="External"/><Relationship Id="rId56" Type="http://schemas.openxmlformats.org/officeDocument/2006/relationships/hyperlink" Target="http://www.bf.uni-lj.si/index.php?eID=dumpFile&amp;t=f&amp;f=22215&amp;token=c24cd9666864d8a26a449cc1a29f570a72a604c7" TargetMode="External"/><Relationship Id="rId317" Type="http://schemas.openxmlformats.org/officeDocument/2006/relationships/hyperlink" Target="http://www.conamaste.si/slo/Oprema_PopUp.php?link=Porozimeter&amp;img=Porozimeter&amp;alt=Porozimeter" TargetMode="External"/><Relationship Id="rId359" Type="http://schemas.openxmlformats.org/officeDocument/2006/relationships/hyperlink" Target="http://www.conot.si/" TargetMode="External"/><Relationship Id="rId98" Type="http://schemas.openxmlformats.org/officeDocument/2006/relationships/hyperlink" Target="https://www.ki.si/o-institutu/raziskovalna-infrastruktura/" TargetMode="External"/><Relationship Id="rId121" Type="http://schemas.openxmlformats.org/officeDocument/2006/relationships/hyperlink" Target="https://www.ki.si/index.php?id=704" TargetMode="External"/><Relationship Id="rId163" Type="http://schemas.openxmlformats.org/officeDocument/2006/relationships/hyperlink" Target="https://www.fs.uni-lj.si/raziskovalna_dejavnost/raziskovalna_dejavnost/oprema/2016051613514191/" TargetMode="External"/><Relationship Id="rId219" Type="http://schemas.openxmlformats.org/officeDocument/2006/relationships/hyperlink" Target="http://ibk.mf.uni-lj.si/equipment/quickgene-810.html" TargetMode="External"/><Relationship Id="rId370" Type="http://schemas.openxmlformats.org/officeDocument/2006/relationships/hyperlink" Target="http://www.conot.si/" TargetMode="External"/><Relationship Id="rId230" Type="http://schemas.openxmlformats.org/officeDocument/2006/relationships/hyperlink" Target="http://www.ffa.uni-lj.si/raziskave/raziskovalna-oprema/0/arrs" TargetMode="External"/><Relationship Id="rId25" Type="http://schemas.openxmlformats.org/officeDocument/2006/relationships/hyperlink" Target="http://www.nib.si/infrastruktura/infrastrukturni-center-planta" TargetMode="External"/><Relationship Id="rId67" Type="http://schemas.openxmlformats.org/officeDocument/2006/relationships/hyperlink" Target="https://www.inz.si/sl/Storitve/" TargetMode="External"/><Relationship Id="rId272" Type="http://schemas.openxmlformats.org/officeDocument/2006/relationships/hyperlink" Target="http://www.cipkebip.org/" TargetMode="External"/><Relationship Id="rId328" Type="http://schemas.openxmlformats.org/officeDocument/2006/relationships/hyperlink" Target="http://www.conamaste.si/slo/Oprema_PopUp.php?link=Korelacijski_mikroskop&amp;img=Korelacijski_mikroskop&amp;alt=Korelacijski%20mikroskop" TargetMode="External"/><Relationship Id="rId132" Type="http://schemas.openxmlformats.org/officeDocument/2006/relationships/hyperlink" Target="http://www.ki.si/" TargetMode="External"/><Relationship Id="rId174" Type="http://schemas.openxmlformats.org/officeDocument/2006/relationships/hyperlink" Target="https://www.fs.uni-lj.si/raziskovalna_dejavnost/raziskovalna_dejavnost/oprema/2020031810221977/" TargetMode="External"/><Relationship Id="rId241" Type="http://schemas.openxmlformats.org/officeDocument/2006/relationships/hyperlink" Target="http://www.cipkebip.org/" TargetMode="External"/><Relationship Id="rId36" Type="http://schemas.openxmlformats.org/officeDocument/2006/relationships/hyperlink" Target="http://www.bf.uni-lj.si/index.php?eID=dumpFile&amp;t=f&amp;f=22203&amp;token=279087d539e062f94a90eb5363581ed61624f2ab" TargetMode="External"/><Relationship Id="rId283" Type="http://schemas.openxmlformats.org/officeDocument/2006/relationships/hyperlink" Target="http://www.conamaste.si/slo/Oprema_PopUp.php?link=Rocna_stiskalnica_3T&amp;img=Rocna_stiskalnica_3T&amp;alt=Ro&#269;na%20stiskalnica%203T" TargetMode="External"/><Relationship Id="rId339" Type="http://schemas.openxmlformats.org/officeDocument/2006/relationships/hyperlink" Target="http://www.conamaste.si/slo/Oprema_PopUp.php?link=Glovebox_komora&amp;img=Glovebox_komora&amp;alt=Glovebox%20komora" TargetMode="External"/><Relationship Id="rId78" Type="http://schemas.openxmlformats.org/officeDocument/2006/relationships/hyperlink" Target="http://www.fkkt.uni-lj.si/sl/raziskovalna-infrastruktura/enota-za-analizo-makromolekul/sistem-za-kromatografijo-bioloskih-makromolekul-sklopljen-z-naprednim-karakterizacijskim-sistemom/" TargetMode="External"/><Relationship Id="rId99" Type="http://schemas.openxmlformats.org/officeDocument/2006/relationships/hyperlink" Target="https://www.ki.si/o-institutu/raziskovalna-infrastruktura/" TargetMode="External"/><Relationship Id="rId101" Type="http://schemas.openxmlformats.org/officeDocument/2006/relationships/hyperlink" Target="https://www.ki.si/o-institutu/raziskovalna-infrastruktura/" TargetMode="External"/><Relationship Id="rId122" Type="http://schemas.openxmlformats.org/officeDocument/2006/relationships/hyperlink" Target="https://www.ki.si/index.php?id=704" TargetMode="External"/><Relationship Id="rId143" Type="http://schemas.openxmlformats.org/officeDocument/2006/relationships/hyperlink" Target="http://is.zrc-sazu.si/oprema" TargetMode="External"/><Relationship Id="rId164" Type="http://schemas.openxmlformats.org/officeDocument/2006/relationships/hyperlink" Target="https://www.fs.uni-lj.si/raziskovalna_dejavnost/raziskovalna_dejavnost/oprema/2016051613491067/" TargetMode="External"/><Relationship Id="rId185" Type="http://schemas.openxmlformats.org/officeDocument/2006/relationships/hyperlink" Target="http://www.ntf.uni-lj.si/ntf/raziskovanje/raziskovalno-delo/raziskovalna-oprema/" TargetMode="External"/><Relationship Id="rId350" Type="http://schemas.openxmlformats.org/officeDocument/2006/relationships/hyperlink" Target="http://www.conamaste.si/slo/Oprema_PopUp.php?link=Hladilni_agregat&amp;img=Hladilni_agregat&amp;alt=Hladilni%20agregat" TargetMode="External"/><Relationship Id="rId371" Type="http://schemas.openxmlformats.org/officeDocument/2006/relationships/hyperlink" Target="http://www.conot.si/" TargetMode="External"/><Relationship Id="rId9" Type="http://schemas.openxmlformats.org/officeDocument/2006/relationships/hyperlink" Target="http://www.nib.si/storitve-in-oprema/raziskovalna-oprema" TargetMode="External"/><Relationship Id="rId210" Type="http://schemas.openxmlformats.org/officeDocument/2006/relationships/hyperlink" Target="http://cfgbc.mf.uni-lj.si/" TargetMode="External"/><Relationship Id="rId26" Type="http://schemas.openxmlformats.org/officeDocument/2006/relationships/hyperlink" Target="http://www.nib.si/infrastruktura/infrastrukturni-center-planta" TargetMode="External"/><Relationship Id="rId231" Type="http://schemas.openxmlformats.org/officeDocument/2006/relationships/hyperlink" Target="http://www.ffa.uni-lj.si/raziskave/raziskovalna-oprema/0/arrs" TargetMode="External"/><Relationship Id="rId252" Type="http://schemas.openxmlformats.org/officeDocument/2006/relationships/hyperlink" Target="http://www.cipkebip.org/" TargetMode="External"/><Relationship Id="rId273" Type="http://schemas.openxmlformats.org/officeDocument/2006/relationships/hyperlink" Target="http://www.cipkebip.org/" TargetMode="External"/><Relationship Id="rId294" Type="http://schemas.openxmlformats.org/officeDocument/2006/relationships/hyperlink" Target="http://www.conamaste.si/slo/Oprema_PopUp.php?link=Ultrazvocni_cistilnik&amp;img=Ultrazvocni_cistilnik&amp;alt=Ultrazvo&#269;ni%20&#269;istilnik" TargetMode="External"/><Relationship Id="rId308" Type="http://schemas.openxmlformats.org/officeDocument/2006/relationships/hyperlink" Target="http://www.conamaste.si/slo/Oprema_PopUp.php?link=Plazemski_jedkalnik_s_turbo_crpalnim_delom&amp;img=Plazemski_jedkalnik_s_turbo_crpalnim_delom&amp;alt=Plazemski%20jedkalnik%20s%20turbo-&#269;rpalnim%20delom" TargetMode="External"/><Relationship Id="rId329" Type="http://schemas.openxmlformats.org/officeDocument/2006/relationships/hyperlink" Target="http://www.conamaste.si/slo/Oprema_PopUp.php?link=Laboratorijska_stiskalnica&amp;img=Laboratorijska_stiskalnica&amp;alt=Laboratorijska%20stiskalnica" TargetMode="External"/><Relationship Id="rId47" Type="http://schemas.openxmlformats.org/officeDocument/2006/relationships/hyperlink" Target="http://www.bf.uni-lj.si/index.php?eID=dumpFile&amp;t=f&amp;f=22233&amp;token=ca1e64444e8cefc90aed676a7bf26de63c8b5cc0" TargetMode="External"/><Relationship Id="rId68" Type="http://schemas.openxmlformats.org/officeDocument/2006/relationships/hyperlink" Target="https://www.inz.si/sl/Storitve/" TargetMode="External"/><Relationship Id="rId89" Type="http://schemas.openxmlformats.org/officeDocument/2006/relationships/hyperlink" Target="https://www.ki.si/odseki/d10-odsek-za-kemijo-materialov/elektronska-mikroskopija-in-katalizatorji/elektronska-mikroskopija/" TargetMode="External"/><Relationship Id="rId112" Type="http://schemas.openxmlformats.org/officeDocument/2006/relationships/hyperlink" Target="https://www.ki.si/odseki/d12-odsek-za-sintezno-biologijo-in-imunologijo/oprema/" TargetMode="External"/><Relationship Id="rId133" Type="http://schemas.openxmlformats.org/officeDocument/2006/relationships/hyperlink" Target="https://www.ki.si/departments/d04-department-of-analytical-chemistry/equipment/" TargetMode="External"/><Relationship Id="rId154" Type="http://schemas.openxmlformats.org/officeDocument/2006/relationships/hyperlink" Target="https://www.fs.uni-lj.si/raziskovalna_dejavnost/raziskovalna_dejavnost/oprema/2016051310413723/" TargetMode="External"/><Relationship Id="rId175" Type="http://schemas.openxmlformats.org/officeDocument/2006/relationships/hyperlink" Target="http://www.zrs-kp.si/index.php/research/infra-program/" TargetMode="External"/><Relationship Id="rId340" Type="http://schemas.openxmlformats.org/officeDocument/2006/relationships/hyperlink" Target="http://www.conamaste.si/slo/Oprema_PopUp.php?link=Atritorski_mlin&amp;img=Atritorski_mlin&amp;alt=Atritorski%20mlin" TargetMode="External"/><Relationship Id="rId361" Type="http://schemas.openxmlformats.org/officeDocument/2006/relationships/hyperlink" Target="http://www.conot.si/" TargetMode="External"/><Relationship Id="rId196" Type="http://schemas.openxmlformats.org/officeDocument/2006/relationships/hyperlink" Target="http://www.mf.uni-lj.si/CKF" TargetMode="External"/><Relationship Id="rId200" Type="http://schemas.openxmlformats.org/officeDocument/2006/relationships/hyperlink" Target="http://lnmcp.mf.uni-lj.si/Neuroendo/Oprema.html" TargetMode="External"/><Relationship Id="rId16" Type="http://schemas.openxmlformats.org/officeDocument/2006/relationships/hyperlink" Target="http://www.nib.si/infrastruktura/infrastrukturni-center-planta" TargetMode="External"/><Relationship Id="rId221" Type="http://schemas.openxmlformats.org/officeDocument/2006/relationships/hyperlink" Target="http://www.mf.uni-lj.si/vsebina/menu1/259" TargetMode="External"/><Relationship Id="rId242" Type="http://schemas.openxmlformats.org/officeDocument/2006/relationships/hyperlink" Target="http://www.cipkebip.org/" TargetMode="External"/><Relationship Id="rId263" Type="http://schemas.openxmlformats.org/officeDocument/2006/relationships/hyperlink" Target="http://www.cipkebip.org/" TargetMode="External"/><Relationship Id="rId284" Type="http://schemas.openxmlformats.org/officeDocument/2006/relationships/hyperlink" Target="http://www.conamaste.si/slo/Oprema_PopUp.php?link=Laboratorijski_mlin&amp;img=Laboratorijski_mlin&amp;alt=Laboratorijski%20mlin" TargetMode="External"/><Relationship Id="rId319" Type="http://schemas.openxmlformats.org/officeDocument/2006/relationships/hyperlink" Target="http://www.conamaste.si/slo/Oprema_PopUp.php?link=Laserski_granulometer&amp;img=Laserski_granulometer&amp;alt=Laserski%20granulometer" TargetMode="External"/><Relationship Id="rId37" Type="http://schemas.openxmlformats.org/officeDocument/2006/relationships/hyperlink" Target="http://www.bf.uni-lj.si/index.php?eID=dumpFile&amp;t=f&amp;f=22202&amp;token=8f69bdcf0bc715d3d71b43804f115a4c76754155" TargetMode="External"/><Relationship Id="rId58" Type="http://schemas.openxmlformats.org/officeDocument/2006/relationships/hyperlink" Target="http://www.bf.uni-lj.si/index.php?eID=dumpFile&amp;t=f&amp;f=22257&amp;token=563983441e77a3091a92c2fd23ca13c650704a11" TargetMode="External"/><Relationship Id="rId79" Type="http://schemas.openxmlformats.org/officeDocument/2006/relationships/hyperlink" Target="http://www.fkkt.uni-lj.si/sl/raziskovalna-infrastruktura/enota-za-analizo-makromolekul/laserski-sistem-za-karakterizacijo-nanodelcev-v-raztopinah-in-suspenzijah-litesizertm-500/" TargetMode="External"/><Relationship Id="rId102" Type="http://schemas.openxmlformats.org/officeDocument/2006/relationships/hyperlink" Target="https://www.ki.si/o-institutu/raziskovalna-infrastruktura/" TargetMode="External"/><Relationship Id="rId123" Type="http://schemas.openxmlformats.org/officeDocument/2006/relationships/hyperlink" Target="https://www.ki.si/departments/d06-department-of-food-chemistry/equipment/" TargetMode="External"/><Relationship Id="rId144" Type="http://schemas.openxmlformats.org/officeDocument/2006/relationships/hyperlink" Target="http://is.zrc-sazu.si/oprema" TargetMode="External"/><Relationship Id="rId330" Type="http://schemas.openxmlformats.org/officeDocument/2006/relationships/hyperlink" Target="http://www.conamaste.si/slo/Oprema_PopUp.php?link=Zetameter&amp;img=Zetameter&amp;alt=Zetameter" TargetMode="External"/><Relationship Id="rId90" Type="http://schemas.openxmlformats.org/officeDocument/2006/relationships/hyperlink" Target="https://www.ki.si/odseki/d10-odsek-za-kemijo-materialov/elektronska-mikroskopija-in-katalizatorji/elektronska-mikroskopija/" TargetMode="External"/><Relationship Id="rId165" Type="http://schemas.openxmlformats.org/officeDocument/2006/relationships/hyperlink" Target="https://www.fs.uni-lj.si/raziskovalna_dejavnost/raziskovalna_dejavnost/oprema/2018082715234390/" TargetMode="External"/><Relationship Id="rId186" Type="http://schemas.openxmlformats.org/officeDocument/2006/relationships/hyperlink" Target="http://www.ntf.uni-lj.si/ntf/raziskovanje/raziskovalno-delo/raziskovalna-oprema/" TargetMode="External"/><Relationship Id="rId351" Type="http://schemas.openxmlformats.org/officeDocument/2006/relationships/hyperlink" Target="http://www.ki.si/" TargetMode="External"/><Relationship Id="rId372" Type="http://schemas.openxmlformats.org/officeDocument/2006/relationships/hyperlink" Target="http://www.conot.si/" TargetMode="External"/><Relationship Id="rId211" Type="http://schemas.openxmlformats.org/officeDocument/2006/relationships/hyperlink" Target="http://lnmcp.mf.uni-lj.si/Neuroendo/Oprema.html" TargetMode="External"/><Relationship Id="rId232" Type="http://schemas.openxmlformats.org/officeDocument/2006/relationships/hyperlink" Target="http://www.ffa.uni-lj.si/raziskave/raziskovalna-oprema/0/arrs" TargetMode="External"/><Relationship Id="rId253" Type="http://schemas.openxmlformats.org/officeDocument/2006/relationships/hyperlink" Target="http://www.cipkebip.org/" TargetMode="External"/><Relationship Id="rId274" Type="http://schemas.openxmlformats.org/officeDocument/2006/relationships/hyperlink" Target="http://www.cipkebip.org/" TargetMode="External"/><Relationship Id="rId295" Type="http://schemas.openxmlformats.org/officeDocument/2006/relationships/hyperlink" Target="http://www.conamaste.si/slo/Oprema_PopUp.php?link=Ultrazvocni_procesor&amp;img=Ultrazvocni_procesor&amp;alt=Ultrazvo&#269;ni%20procesor" TargetMode="External"/><Relationship Id="rId309" Type="http://schemas.openxmlformats.org/officeDocument/2006/relationships/hyperlink" Target="http://www.conamaste.si/slo/Oprema_PopUp.php?link=Opticna_pinceta&amp;img=Opticna_pinceta&amp;alt=Opti&#269;na%20pinceta" TargetMode="External"/><Relationship Id="rId27" Type="http://schemas.openxmlformats.org/officeDocument/2006/relationships/hyperlink" Target="http://www.bf.uni-lj.si/index.php?eID=dumpFile&amp;t=f&amp;f=22192&amp;token=da8c4649189bf8bd5a51c285170f045e041d9ef7" TargetMode="External"/><Relationship Id="rId48" Type="http://schemas.openxmlformats.org/officeDocument/2006/relationships/hyperlink" Target="http://www.bf.uni-lj.si/index.php?eID=tx_nawsecuredl&amp;u=0&amp;g=0&amp;t=1552040840&amp;hash=b29dca45b108dea47dfc049b74800ab462ccd739&amp;file=fileadmin/datoteke/znanstveno_in_mednarodno/raziskovalno/Raziskovalna_oprema/Kromatografski_sistem_FPLC_NGC_QuestTM_SLO.pdf" TargetMode="External"/><Relationship Id="rId69" Type="http://schemas.openxmlformats.org/officeDocument/2006/relationships/hyperlink" Target="https://www.inz.si/sl/Storitve/" TargetMode="External"/><Relationship Id="rId113" Type="http://schemas.openxmlformats.org/officeDocument/2006/relationships/hyperlink" Target="http://www.ki.si/" TargetMode="External"/><Relationship Id="rId134" Type="http://schemas.openxmlformats.org/officeDocument/2006/relationships/hyperlink" Target="https://www.ki.si/o-institutu/raziskovalna-infrastruktura/" TargetMode="External"/><Relationship Id="rId320" Type="http://schemas.openxmlformats.org/officeDocument/2006/relationships/hyperlink" Target="http://www.conamaste.si/slo/Oprema_PopUp.php?link=SPS&amp;img=SPS&amp;alt=SPS" TargetMode="External"/><Relationship Id="rId80" Type="http://schemas.openxmlformats.org/officeDocument/2006/relationships/hyperlink" Target="http://www.fkkt.uni-lj.si/sl/raziskovalna-infrastruktura/enota-za-analizo-malih-molekul/sklopljen-sistem-za-termicno-analizo/" TargetMode="External"/><Relationship Id="rId155" Type="http://schemas.openxmlformats.org/officeDocument/2006/relationships/hyperlink" Target="https://www.fs.uni-lj.si/raziskovalna_dejavnost/raziskovalna_dejavnost/oprema/2016051310590162/" TargetMode="External"/><Relationship Id="rId176" Type="http://schemas.openxmlformats.org/officeDocument/2006/relationships/hyperlink" Target="http://www.zrs-kp.si/index.php/research/infra-program/" TargetMode="External"/><Relationship Id="rId197" Type="http://schemas.openxmlformats.org/officeDocument/2006/relationships/hyperlink" Target="http://lnmcp.mf.uni-lj.si/Neuroendo/Oprema.html" TargetMode="External"/><Relationship Id="rId341" Type="http://schemas.openxmlformats.org/officeDocument/2006/relationships/hyperlink" Target="http://www.conamaste.si/slo/Oprema_PopUp.php?link=Masni_spektrometer&amp;img=Masni_spektrometer&amp;alt=Masni%20spektrometer" TargetMode="External"/><Relationship Id="rId362" Type="http://schemas.openxmlformats.org/officeDocument/2006/relationships/hyperlink" Target="http://www.conot.si/" TargetMode="External"/><Relationship Id="rId201" Type="http://schemas.openxmlformats.org/officeDocument/2006/relationships/hyperlink" Target="http://lnmcp.mf.uni-lj.si/Neuroendo/Oprema.html" TargetMode="External"/><Relationship Id="rId222" Type="http://schemas.openxmlformats.org/officeDocument/2006/relationships/hyperlink" Target="http://ibk.mf.uni-lj.si/equipment" TargetMode="External"/><Relationship Id="rId243" Type="http://schemas.openxmlformats.org/officeDocument/2006/relationships/hyperlink" Target="http://www.cipkebip.org/" TargetMode="External"/><Relationship Id="rId264" Type="http://schemas.openxmlformats.org/officeDocument/2006/relationships/hyperlink" Target="http://www.cipkebip.org/" TargetMode="External"/><Relationship Id="rId285" Type="http://schemas.openxmlformats.org/officeDocument/2006/relationships/hyperlink" Target="http://www.conamaste.si/slo/Oprema_PopUp.php?link=Laserski_sistem_za_razrez&amp;img=Laserski_sistem_za_razrez&amp;alt=Laserski%20sistem%20za%20razrez" TargetMode="External"/><Relationship Id="rId17" Type="http://schemas.openxmlformats.org/officeDocument/2006/relationships/hyperlink" Target="http://www.nib.si/infrastruktura/infrastrukturni-center-planta" TargetMode="External"/><Relationship Id="rId38" Type="http://schemas.openxmlformats.org/officeDocument/2006/relationships/hyperlink" Target="http://www.bf.uni-lj.si/index.php?eID=dumpFile&amp;t=f&amp;f=22199&amp;token=6747f5bbf98564566f3f789e0d4430f09afc43e4" TargetMode="External"/><Relationship Id="rId59" Type="http://schemas.openxmlformats.org/officeDocument/2006/relationships/hyperlink" Target="http://www.bf.uni-lj.si/dekanat/raziskovalno-delo/razpolozljiva-raziskovalna-oprema/p4-0220-dovc/" TargetMode="External"/><Relationship Id="rId103" Type="http://schemas.openxmlformats.org/officeDocument/2006/relationships/hyperlink" Target="https://www.ki.si/departments/d06-department-of-food-chemistry/equipment/" TargetMode="External"/><Relationship Id="rId124" Type="http://schemas.openxmlformats.org/officeDocument/2006/relationships/hyperlink" Target="https://www.ki.si/odseki/d01-teoreticni-odsek/azmanov-racunski-center/" TargetMode="External"/><Relationship Id="rId310" Type="http://schemas.openxmlformats.org/officeDocument/2006/relationships/hyperlink" Target="http://www.conamaste.si/slo/Oprema_PopUp.php?link=Sistem_za_dvofotonsko_polimerizacijo&amp;img=Sistem_za_dvofotonsko_polimerizacijo&amp;alt=Sistem%20za%20dvofotonsko%20polimerizacijo" TargetMode="External"/><Relationship Id="rId70" Type="http://schemas.openxmlformats.org/officeDocument/2006/relationships/hyperlink" Target="http://www.fvz.upr.si/sl/node/356" TargetMode="External"/><Relationship Id="rId91" Type="http://schemas.openxmlformats.org/officeDocument/2006/relationships/hyperlink" Target="https://www.ki.si/departments/d09-department-of-inorganic-chemistry-and-technology/equipment/" TargetMode="External"/><Relationship Id="rId145" Type="http://schemas.openxmlformats.org/officeDocument/2006/relationships/hyperlink" Target="http://is.zrc-sazu.si/oprema" TargetMode="External"/><Relationship Id="rId166" Type="http://schemas.openxmlformats.org/officeDocument/2006/relationships/hyperlink" Target="https://www.fs.uni-lj.si/raziskovalna_dejavnost/raziskovalna_dejavnost/oprema/2019021313150909/" TargetMode="External"/><Relationship Id="rId187" Type="http://schemas.openxmlformats.org/officeDocument/2006/relationships/hyperlink" Target="http://www.ntf.uni-lj.si/ntf/raziskovanje/raziskovalno-delo/raziskovalna-oprema/" TargetMode="External"/><Relationship Id="rId331" Type="http://schemas.openxmlformats.org/officeDocument/2006/relationships/hyperlink" Target="http://www.conamaste.si/slo/Oprema_PopUp.php?link=Stroj_za_razrez_blokov_LTCC&amp;img=Stroj_za_razrez_blokov_LTCC&amp;alt=Stroj%20za%20razrez%20blokov%20LTCC" TargetMode="External"/><Relationship Id="rId352" Type="http://schemas.openxmlformats.org/officeDocument/2006/relationships/hyperlink" Target="http://www.conot.si/" TargetMode="External"/><Relationship Id="rId373" Type="http://schemas.openxmlformats.org/officeDocument/2006/relationships/printerSettings" Target="../printerSettings/printerSettings1.bin"/><Relationship Id="rId1" Type="http://schemas.openxmlformats.org/officeDocument/2006/relationships/hyperlink" Target="https://www.imt.si/organizacijske-enote/infrastrukturna-organizacijska-enota" TargetMode="External"/><Relationship Id="rId212" Type="http://schemas.openxmlformats.org/officeDocument/2006/relationships/hyperlink" Target="http://cfgbc.mf.uni-lj.si/equipment" TargetMode="External"/><Relationship Id="rId233" Type="http://schemas.openxmlformats.org/officeDocument/2006/relationships/hyperlink" Target="http://www.ffa.uni-lj.si/raziskave/raziskovalna-oprema/0/arrs" TargetMode="External"/><Relationship Id="rId254" Type="http://schemas.openxmlformats.org/officeDocument/2006/relationships/hyperlink" Target="http://www.cipkebip.org/" TargetMode="External"/><Relationship Id="rId28" Type="http://schemas.openxmlformats.org/officeDocument/2006/relationships/hyperlink" Target="http://www.bf.uni-lj.si/index.php?eID=dumpFile&amp;t=f&amp;f=22205&amp;token=faa842a0a0309dca72578c9b4c2c184e1aa03f14" TargetMode="External"/><Relationship Id="rId49" Type="http://schemas.openxmlformats.org/officeDocument/2006/relationships/hyperlink" Target="http://www.bf.uni-lj.si/index.php?eID=dumpFile&amp;t=f&amp;f=22149&amp;token=7caa9f383a2c161fe2cf7dc38dbce50fede59ef9" TargetMode="External"/><Relationship Id="rId114" Type="http://schemas.openxmlformats.org/officeDocument/2006/relationships/hyperlink" Target="https://www.ki.si/odseki/d07-odsek-za-polimerno-kemijo-in-tehnologijo/l07equipment/" TargetMode="External"/><Relationship Id="rId275" Type="http://schemas.openxmlformats.org/officeDocument/2006/relationships/hyperlink" Target="http://www.cipkebip.org/" TargetMode="External"/><Relationship Id="rId296" Type="http://schemas.openxmlformats.org/officeDocument/2006/relationships/hyperlink" Target="http://www.conamaste.si/slo/Oprema_PopUp.php?link=Centrifuga&amp;img=Centrifuga&amp;alt=Centrifuga" TargetMode="External"/><Relationship Id="rId300" Type="http://schemas.openxmlformats.org/officeDocument/2006/relationships/hyperlink" Target="http://www.conamaste.si/slo/Oprema_PopUp.php?link=Osciloskop&amp;img=Osciloskop&amp;alt=Osciloskop" TargetMode="External"/><Relationship Id="rId60" Type="http://schemas.openxmlformats.org/officeDocument/2006/relationships/hyperlink" Target="http://www.bf.uni-lj.si/index.php?eID=dumpFile&amp;t=f&amp;f=22258&amp;token=84efcd8d63a646fb5e37770a3cd8931d890f6229" TargetMode="External"/><Relationship Id="rId81" Type="http://schemas.openxmlformats.org/officeDocument/2006/relationships/hyperlink" Target="http://www.fkkt.uni-lj.si/sl/storitve/" TargetMode="External"/><Relationship Id="rId135" Type="http://schemas.openxmlformats.org/officeDocument/2006/relationships/hyperlink" Target="https://www.ukc-mb.si/obvestila/oglasi/" TargetMode="External"/><Relationship Id="rId156" Type="http://schemas.openxmlformats.org/officeDocument/2006/relationships/hyperlink" Target="https://www.fs.uni-lj.si/raziskovalna_dejavnost/raziskovalna_dejavnost/oprema/2016051312194154/" TargetMode="External"/><Relationship Id="rId177" Type="http://schemas.openxmlformats.org/officeDocument/2006/relationships/hyperlink" Target="http://www.zrs-kp.si/index.php/research/infra-program/" TargetMode="External"/><Relationship Id="rId198" Type="http://schemas.openxmlformats.org/officeDocument/2006/relationships/hyperlink" Target="http://lnmcp.mf.uni-lj.si/Neuroendo/Oprema.html" TargetMode="External"/><Relationship Id="rId321" Type="http://schemas.openxmlformats.org/officeDocument/2006/relationships/hyperlink" Target="http://www.conamaste.si/slo/Oprema_PopUp.php?link=Sistem_za_in_situ_karakterizacijo_vzorcev&amp;img=Sistem_za_in_situ_karakterizacijo_vzorcev&amp;alt=Sistem%20za%20in%20situ%20karakterizacijo%20vzorcev" TargetMode="External"/><Relationship Id="rId342" Type="http://schemas.openxmlformats.org/officeDocument/2006/relationships/hyperlink" Target="http://www.conamaste.si/slo/Oprema_PopUp.php?link=Sistem_za_merjenje_toplotne_prevodnosti&amp;img=Sistem_za_merjenje_toplotne_prevodnosti&amp;alt=Sistem%20za%20merjenje%20toplotne%20prevodnosti" TargetMode="External"/><Relationship Id="rId363" Type="http://schemas.openxmlformats.org/officeDocument/2006/relationships/hyperlink" Target="http://www.conot.si/" TargetMode="External"/><Relationship Id="rId202" Type="http://schemas.openxmlformats.org/officeDocument/2006/relationships/hyperlink" Target="http://ibk.mf.uni-lj.si/equipment" TargetMode="External"/><Relationship Id="rId223" Type="http://schemas.openxmlformats.org/officeDocument/2006/relationships/hyperlink" Target="http://ibk.mf.uni-lj.si/equipment" TargetMode="External"/><Relationship Id="rId244" Type="http://schemas.openxmlformats.org/officeDocument/2006/relationships/hyperlink" Target="http://www.cipkebip.org/" TargetMode="External"/><Relationship Id="rId18" Type="http://schemas.openxmlformats.org/officeDocument/2006/relationships/hyperlink" Target="http://www.nib.si/infrastruktura/infrastrukturni-center-planta" TargetMode="External"/><Relationship Id="rId39" Type="http://schemas.openxmlformats.org/officeDocument/2006/relationships/hyperlink" Target="http://www.bf.uni-lj.si/index.php?eID=dumpFile&amp;t=f&amp;f=22196&amp;token=678a572ca5edb0c2fdc692a2ece3fbb30bb7dbe6" TargetMode="External"/><Relationship Id="rId265" Type="http://schemas.openxmlformats.org/officeDocument/2006/relationships/hyperlink" Target="http://www.cipkebip.org/" TargetMode="External"/><Relationship Id="rId286" Type="http://schemas.openxmlformats.org/officeDocument/2006/relationships/hyperlink" Target="http://www.conamaste.si/slo/Oprema_PopUp.php?link=Klimatska_komora&amp;img=Klimatska_komora&amp;alt=Klimatska%20komora" TargetMode="External"/><Relationship Id="rId50" Type="http://schemas.openxmlformats.org/officeDocument/2006/relationships/hyperlink" Target="http://www.bf.uni-lj.si/index.php?eID=dumpFile&amp;t=f&amp;f=22150&amp;token=7782ee82b430435b08f10cdbb1cc0cc3e5a8d583" TargetMode="External"/><Relationship Id="rId104" Type="http://schemas.openxmlformats.org/officeDocument/2006/relationships/hyperlink" Target="http://www.ki.sihttps/www.ki.si/odseki/d13-odsek-za-katalizo-in-reakcijsko-inzenirstvo/oprema/" TargetMode="External"/><Relationship Id="rId125" Type="http://schemas.openxmlformats.org/officeDocument/2006/relationships/hyperlink" Target="https://www.ki.si/odseki/d01-teoreticni-odsek/azmanov-racunski-center/" TargetMode="External"/><Relationship Id="rId146" Type="http://schemas.openxmlformats.org/officeDocument/2006/relationships/hyperlink" Target="http://hpc.fs.uni-lj.si/sites/default/files/FS_HPC_cenik_24032011.pdf" TargetMode="External"/><Relationship Id="rId167" Type="http://schemas.openxmlformats.org/officeDocument/2006/relationships/hyperlink" Target="https://www.fs.uni-lj.si/raziskovalna_dejavnost/raziskovalna_dejavnost/oprema/2020030612092669/" TargetMode="External"/><Relationship Id="rId188" Type="http://schemas.openxmlformats.org/officeDocument/2006/relationships/hyperlink" Target="http://www.pafi.si/Base/first.php" TargetMode="External"/><Relationship Id="rId311" Type="http://schemas.openxmlformats.org/officeDocument/2006/relationships/hyperlink" Target="http://www.conamaste.si/slo/Oprema_PopUp.php?link=Racunalniska_gruca&amp;img=Racunalniska_gruca&amp;alt=Ra&#269;unalni&#353;ka%20gru&#269;a%20z%20nadgradnjami" TargetMode="External"/><Relationship Id="rId332" Type="http://schemas.openxmlformats.org/officeDocument/2006/relationships/hyperlink" Target="http://www.conamaste.si/slo/Oprema_PopUp.php?link=Piknometer&amp;img=Piknometer&amp;alt=Piknometer" TargetMode="External"/><Relationship Id="rId353" Type="http://schemas.openxmlformats.org/officeDocument/2006/relationships/hyperlink" Target="http://www.mebius.si/" TargetMode="External"/><Relationship Id="rId374" Type="http://schemas.openxmlformats.org/officeDocument/2006/relationships/drawing" Target="../drawings/drawing1.xml"/><Relationship Id="rId71" Type="http://schemas.openxmlformats.org/officeDocument/2006/relationships/hyperlink" Target="http://www.bf.uni-lj.si/index.php?eID=tx_nawsecuredl&amp;u=0&amp;g=0&amp;t=1553188552&amp;hash=fbe44da1b1be42f3298c0d3c5b9ecc1ed8efc4d0&amp;file=fileadmin/datoteke/znanstveno_in_mednarodno/raziskovalno/Raziskovalna_oprema/Sistem_za_PCR_SLO.pdf" TargetMode="External"/><Relationship Id="rId92" Type="http://schemas.openxmlformats.org/officeDocument/2006/relationships/hyperlink" Target="https://www.ki.si/departments/d09-department-of-inorganic-chemistry-and-technology/equipment/" TargetMode="External"/><Relationship Id="rId213" Type="http://schemas.openxmlformats.org/officeDocument/2006/relationships/hyperlink" Target="https://www.mf.uni-lj.si/raziskovanje" TargetMode="External"/><Relationship Id="rId234" Type="http://schemas.openxmlformats.org/officeDocument/2006/relationships/hyperlink" Target="http://www.ffa.uni-lj.si/raziskave/raziskovalna-oprema/0/arrs" TargetMode="External"/><Relationship Id="rId2" Type="http://schemas.openxmlformats.org/officeDocument/2006/relationships/hyperlink" Target="https://www.imt.si/organizacijske-enote/infrastrukturna-organizacijska-enota" TargetMode="External"/><Relationship Id="rId29" Type="http://schemas.openxmlformats.org/officeDocument/2006/relationships/hyperlink" Target="http://www.bf.uni-lj.si/index.php?eID=dumpFile&amp;t=f&amp;f=22213&amp;token=c5587d3a01cfd79b5c0a77b4de9fb1162b0b437b" TargetMode="External"/><Relationship Id="rId255" Type="http://schemas.openxmlformats.org/officeDocument/2006/relationships/hyperlink" Target="http://www.cipkebip.org/" TargetMode="External"/><Relationship Id="rId276" Type="http://schemas.openxmlformats.org/officeDocument/2006/relationships/hyperlink" Target="http://www.cipkebip.org/" TargetMode="External"/><Relationship Id="rId297" Type="http://schemas.openxmlformats.org/officeDocument/2006/relationships/hyperlink" Target="http://www.conamaste.si/slo/Oprema_PopUp.php?link=Sistem_za_termicno_analizo_z_masnim_spektrometrom&amp;img=Sistem_za_termicno_analizo_z_masnim_spektrometrom&amp;alt=Sistem%20za%20termi&#269;no%20analizo%20z%20masnim%20spektrometrom" TargetMode="External"/><Relationship Id="rId40" Type="http://schemas.openxmlformats.org/officeDocument/2006/relationships/hyperlink" Target="http://www.bf.uni-lj.si/index.php?eID=dumpFile&amp;t=f&amp;f=22193&amp;token=0683bf51a2e1956249985bc784390a3af9479e13" TargetMode="External"/><Relationship Id="rId115" Type="http://schemas.openxmlformats.org/officeDocument/2006/relationships/hyperlink" Target="https://www.ki.si/odseki/d07-odsek-za-polimerno-kemijo-in-tehnologijo/l07equipment/" TargetMode="External"/><Relationship Id="rId136" Type="http://schemas.openxmlformats.org/officeDocument/2006/relationships/hyperlink" Target="https://www.ukc-mb.si/obvestila/oglasi/" TargetMode="External"/><Relationship Id="rId157" Type="http://schemas.openxmlformats.org/officeDocument/2006/relationships/hyperlink" Target="https://www.fs.uni-lj.si/raziskovalna_dejavnost/raziskovalna_dejavnost/oprema/2016051312255269/" TargetMode="External"/><Relationship Id="rId178" Type="http://schemas.openxmlformats.org/officeDocument/2006/relationships/hyperlink" Target="http://www.zrs-kp.si/index.php/research/infra-program/" TargetMode="External"/><Relationship Id="rId301" Type="http://schemas.openxmlformats.org/officeDocument/2006/relationships/hyperlink" Target="http://www.conamaste.si/slo/Oprema_PopUp.php?link=Termokamera&amp;img=Termokamera&amp;alt=Termokamera" TargetMode="External"/><Relationship Id="rId322" Type="http://schemas.openxmlformats.org/officeDocument/2006/relationships/hyperlink" Target="http://www.conamaste.si/slo/Oprema_PopUp.php?link=Termovizijski_mikroskop&amp;img=Termovizijski_mikroskop&amp;alt=Termovizijski%20mikroskop" TargetMode="External"/><Relationship Id="rId343" Type="http://schemas.openxmlformats.org/officeDocument/2006/relationships/hyperlink" Target="http://www.conamaste.si/slo/Oprema_PopUp.php?link=Instrument_za_energijski_test_za_varistorje&amp;img=Instrument_za_energijski_test_za_varistorje&amp;alt=In&#353;trument%20za%20energijski%20test%20za%20varistorje" TargetMode="External"/><Relationship Id="rId364" Type="http://schemas.openxmlformats.org/officeDocument/2006/relationships/hyperlink" Target="http://www.conot.si/" TargetMode="External"/><Relationship Id="rId61" Type="http://schemas.openxmlformats.org/officeDocument/2006/relationships/hyperlink" Target="http://www.bf.uni-lj.si/dekanat/raziskovalno-delo/razpolozljiva-raziskovalna-oprema/p4-0220-dovc/" TargetMode="External"/><Relationship Id="rId82" Type="http://schemas.openxmlformats.org/officeDocument/2006/relationships/hyperlink" Target="http://www.fkkt.uni-lj.si/sl/raziskovalna-infrastruktura/enota-za-analizo-organskih-molekul/chnso/" TargetMode="External"/><Relationship Id="rId199" Type="http://schemas.openxmlformats.org/officeDocument/2006/relationships/hyperlink" Target="http://lnmcp.mf.uni-lj.si/Neuroendo/Oprema.html" TargetMode="External"/><Relationship Id="rId203" Type="http://schemas.openxmlformats.org/officeDocument/2006/relationships/hyperlink" Target="http://ibk.mf.uni-lj.si/equipment" TargetMode="External"/><Relationship Id="rId19" Type="http://schemas.openxmlformats.org/officeDocument/2006/relationships/hyperlink" Target="http://www.nib.si/infrastruktura/infrastrukturni-center-planta" TargetMode="External"/><Relationship Id="rId224" Type="http://schemas.openxmlformats.org/officeDocument/2006/relationships/hyperlink" Target="https://www.mf.uni-lj.si/raziskovanje/oprema" TargetMode="External"/><Relationship Id="rId245" Type="http://schemas.openxmlformats.org/officeDocument/2006/relationships/hyperlink" Target="http://www.cipkebip.org/" TargetMode="External"/><Relationship Id="rId266" Type="http://schemas.openxmlformats.org/officeDocument/2006/relationships/hyperlink" Target="http://www.cipkebip.org/" TargetMode="External"/><Relationship Id="rId287" Type="http://schemas.openxmlformats.org/officeDocument/2006/relationships/hyperlink" Target="http://www.conamaste.si/slo/Oprema_PopUp.php?link=Pec_za_zaganje_LTCC_keramike&amp;img=Pec_za_zaganje_LTCC_keramike&amp;alt=Pe&#269;%20za%20&#382;ganje%20LTCC%20keramike" TargetMode="External"/><Relationship Id="rId30" Type="http://schemas.openxmlformats.org/officeDocument/2006/relationships/hyperlink" Target="http://www.bf.uni-lj.si/index.php?eID=dumpFile&amp;t=f&amp;f=22209&amp;token=88d7aceb523bd56f6182f30360202583efa88294" TargetMode="External"/><Relationship Id="rId105" Type="http://schemas.openxmlformats.org/officeDocument/2006/relationships/hyperlink" Target="http://www.ki.si/" TargetMode="External"/><Relationship Id="rId126" Type="http://schemas.openxmlformats.org/officeDocument/2006/relationships/hyperlink" Target="https://www.ki.si/departments/d06-department-of-food-chemistry/equipment/" TargetMode="External"/><Relationship Id="rId147" Type="http://schemas.openxmlformats.org/officeDocument/2006/relationships/hyperlink" Target="http://hpc.fs.uni-lj.si/sites/default/files/FS_HPC_cenik_24032011.pdf" TargetMode="External"/><Relationship Id="rId168" Type="http://schemas.openxmlformats.org/officeDocument/2006/relationships/hyperlink" Target="https://www.fs.uni-lj.si/raziskovalna_dejavnost/raziskovalna_dejavnost/oprema/2020030612171014/" TargetMode="External"/><Relationship Id="rId312" Type="http://schemas.openxmlformats.org/officeDocument/2006/relationships/hyperlink" Target="http://www.conamaste.si/slo/Oprema_PopUp.php?link=Stevec_nanodelcev&amp;img=Stevec_nanodelcev&amp;alt=&#352;tevec%20nanodelcev" TargetMode="External"/><Relationship Id="rId333" Type="http://schemas.openxmlformats.org/officeDocument/2006/relationships/hyperlink" Target="http://www.conamaste.si/slo/Oprema_PopUp.php?link=Magnetizer&amp;img=Magnetizer&amp;alt=Magnetizer" TargetMode="External"/><Relationship Id="rId354" Type="http://schemas.openxmlformats.org/officeDocument/2006/relationships/hyperlink" Target="http://www.conot.si/" TargetMode="External"/><Relationship Id="rId51" Type="http://schemas.openxmlformats.org/officeDocument/2006/relationships/hyperlink" Target="http://www.bf.uni-lj.si/index.php?eID=dumpFile&amp;t=f&amp;f=22146&amp;token=c98c58dc237983f6852441a1a94a676950df1a3a" TargetMode="External"/><Relationship Id="rId72" Type="http://schemas.openxmlformats.org/officeDocument/2006/relationships/hyperlink" Target="http://www.bf.uni-lj.si/index.php?eID=tx_nawsecuredl&amp;u=0&amp;g=0&amp;t=1553188552&amp;hash=4166c8397529220929d35f9efcf216199e6a17b2&amp;file=fileadmin/datoteke/znanstveno_in_mednarodno/raziskovalno/Raziskovalna_oprema/MBSAn_SLO.pdf" TargetMode="External"/><Relationship Id="rId93" Type="http://schemas.openxmlformats.org/officeDocument/2006/relationships/hyperlink" Target="http://www.cmm.ki.si/vrana/" TargetMode="External"/><Relationship Id="rId189" Type="http://schemas.openxmlformats.org/officeDocument/2006/relationships/hyperlink" Target="http://www.mf.uni-lj.si/ris/oprema" TargetMode="External"/><Relationship Id="rId375" Type="http://schemas.openxmlformats.org/officeDocument/2006/relationships/vmlDrawing" Target="../drawings/vmlDrawing1.vml"/><Relationship Id="rId3" Type="http://schemas.openxmlformats.org/officeDocument/2006/relationships/hyperlink" Target="http://www.iam.upr.si/sl/oddelki/ot/raziskovalna-oprema/" TargetMode="External"/><Relationship Id="rId214" Type="http://schemas.openxmlformats.org/officeDocument/2006/relationships/hyperlink" Target="https://www.mf.uni-lj.si/ibk/oprema" TargetMode="External"/><Relationship Id="rId235" Type="http://schemas.openxmlformats.org/officeDocument/2006/relationships/hyperlink" Target="http://www.cipkebip.org/" TargetMode="External"/><Relationship Id="rId256" Type="http://schemas.openxmlformats.org/officeDocument/2006/relationships/hyperlink" Target="http://www.cipkebip.org/" TargetMode="External"/><Relationship Id="rId277" Type="http://schemas.openxmlformats.org/officeDocument/2006/relationships/hyperlink" Target="http://www.cipkebip.org/" TargetMode="External"/><Relationship Id="rId298" Type="http://schemas.openxmlformats.org/officeDocument/2006/relationships/hyperlink" Target="http://www.conamaste.si/slo/Oprema_PopUp.php?link=Napajalnik&amp;img=Napajalnik&amp;alt=Napajalnik" TargetMode="External"/><Relationship Id="rId116" Type="http://schemas.openxmlformats.org/officeDocument/2006/relationships/hyperlink" Target="https://www.ki.si/odseki/d07-odsek-za-polimerno-kemijo-in-tehnologijo/l07equipment/" TargetMode="External"/><Relationship Id="rId137" Type="http://schemas.openxmlformats.org/officeDocument/2006/relationships/hyperlink" Target="http://is.zrc-sazu.si/oprema" TargetMode="External"/><Relationship Id="rId158" Type="http://schemas.openxmlformats.org/officeDocument/2006/relationships/hyperlink" Target="https://www.fs.uni-lj.si/raziskovalna_dejavnost/raziskovalna_dejavnost/oprema/2016051312260770/" TargetMode="External"/><Relationship Id="rId302" Type="http://schemas.openxmlformats.org/officeDocument/2006/relationships/hyperlink" Target="http://www.conamaste.si/slo/Oprema_PopUp.php?link=Merilni_sistem_za_merjenje_karakteristik&amp;img=Merilni_sistem_za_merjenje_karakteristik&amp;alt=Merilni%20sistem%20za%20merjenje%20karakteristik" TargetMode="External"/><Relationship Id="rId323" Type="http://schemas.openxmlformats.org/officeDocument/2006/relationships/hyperlink" Target="http://www.conamaste.si/slo/Oprema_PopUp.php?link=Vrsticni_mikroskop_v_bliznjem_opticnem_polju&amp;img=Vrsticni_mikroskop_v_bliznjem_opticnem_polju&amp;alt=Vrsti&#269;ni%20mikroskop%20v%20bli&#382;njem%20opti&#269;nem%20polju" TargetMode="External"/><Relationship Id="rId344" Type="http://schemas.openxmlformats.org/officeDocument/2006/relationships/hyperlink" Target="http://www.conamaste.si/slo/Oprema_PopUp.php?link=Precizna_tehtnica&amp;img=Precizna_tehtnica&amp;alt=Precizna%20tehtnica" TargetMode="External"/><Relationship Id="rId20" Type="http://schemas.openxmlformats.org/officeDocument/2006/relationships/hyperlink" Target="http://www.nib.si/infrastruktura/infrastrukturni-center-planta" TargetMode="External"/><Relationship Id="rId41" Type="http://schemas.openxmlformats.org/officeDocument/2006/relationships/hyperlink" Target="http://www.bf.uni-lj.si/index.php?eID=dumpFile&amp;t=f&amp;f=23533&amp;token=9dc645fb8beb1c14ca9b1bee21d772742d62f46b" TargetMode="External"/><Relationship Id="rId62" Type="http://schemas.openxmlformats.org/officeDocument/2006/relationships/hyperlink" Target="http://www.fs.um.si/raziskovanje/raziskovalna-oprema/" TargetMode="External"/><Relationship Id="rId83" Type="http://schemas.openxmlformats.org/officeDocument/2006/relationships/hyperlink" Target="https://www.ijs.si/ijsw/Znotraj%20hi%C5%A1e" TargetMode="External"/><Relationship Id="rId179" Type="http://schemas.openxmlformats.org/officeDocument/2006/relationships/hyperlink" Target="http://www.zrs-kp.si/index.php/research/infra-program/" TargetMode="External"/><Relationship Id="rId365" Type="http://schemas.openxmlformats.org/officeDocument/2006/relationships/hyperlink" Target="http://www.conot.si/" TargetMode="External"/><Relationship Id="rId190" Type="http://schemas.openxmlformats.org/officeDocument/2006/relationships/hyperlink" Target="http://www.mf.uni-lj.si/ris/oprema" TargetMode="External"/><Relationship Id="rId204" Type="http://schemas.openxmlformats.org/officeDocument/2006/relationships/hyperlink" Target="http://ibk.mf.uni-lj.si/equipment" TargetMode="External"/><Relationship Id="rId225" Type="http://schemas.openxmlformats.org/officeDocument/2006/relationships/hyperlink" Target="https://www.mf.uni-lj.si/raziskovanje/oprema" TargetMode="External"/><Relationship Id="rId246" Type="http://schemas.openxmlformats.org/officeDocument/2006/relationships/hyperlink" Target="http://www.cipkebip.org/" TargetMode="External"/><Relationship Id="rId267" Type="http://schemas.openxmlformats.org/officeDocument/2006/relationships/hyperlink" Target="http://www.cipkebip.org/" TargetMode="External"/><Relationship Id="rId288" Type="http://schemas.openxmlformats.org/officeDocument/2006/relationships/hyperlink" Target="http://www.conamaste.si/slo/Oprema_PopUp.php?link=Reometer&amp;img=Reometer&amp;alt=Reometer" TargetMode="External"/><Relationship Id="rId106" Type="http://schemas.openxmlformats.org/officeDocument/2006/relationships/hyperlink" Target="https://www.ki.si/odseki/d12-odsek-za-sintezno-biologijo-in-imunologijo/oprema/" TargetMode="External"/><Relationship Id="rId127" Type="http://schemas.openxmlformats.org/officeDocument/2006/relationships/hyperlink" Target="https://www.ki.si/departments/d06-department-of-food-chemistry/equipment/" TargetMode="External"/><Relationship Id="rId313" Type="http://schemas.openxmlformats.org/officeDocument/2006/relationships/hyperlink" Target="http://www.conamaste.si/slo/Oprema_PopUp.php?link=Invertni_mikroskop&amp;img=Invertni_mikroskop&amp;alt=Invertni%20mikroskop" TargetMode="External"/><Relationship Id="rId10" Type="http://schemas.openxmlformats.org/officeDocument/2006/relationships/hyperlink" Target="http://www.nib.si/images/stories/datoteke2/Delovanje_centra/arrs-ri-evidenca-opreme-105-nib.pdf" TargetMode="External"/><Relationship Id="rId31" Type="http://schemas.openxmlformats.org/officeDocument/2006/relationships/hyperlink" Target="http://www.bf.uni-lj.si/index.php?eID=dumpFile&amp;t=f&amp;f=22187&amp;token=838b26daad6e4e2e82ba60e8269079cdec9bfea8" TargetMode="External"/><Relationship Id="rId52" Type="http://schemas.openxmlformats.org/officeDocument/2006/relationships/hyperlink" Target="http://www.bf.uni-lj.si/index.php?eID=dumpFile&amp;t=f&amp;f=22141&amp;token=ca33e05741401db250568dd69acf6b78e589d95a" TargetMode="External"/><Relationship Id="rId73" Type="http://schemas.openxmlformats.org/officeDocument/2006/relationships/hyperlink" Target="http://www.bf.uni-lj.si/index.php?eID=dumpFile&amp;t=f&amp;f=22228&amp;token=d2417a3faf7764e983b74749ebd1f3957f8ad44d" TargetMode="External"/><Relationship Id="rId94" Type="http://schemas.openxmlformats.org/officeDocument/2006/relationships/hyperlink" Target="http://www.cmm.ki.si/vrana/" TargetMode="External"/><Relationship Id="rId148" Type="http://schemas.openxmlformats.org/officeDocument/2006/relationships/hyperlink" Target="https://www.fs.uni-lj.si/raziskovalna_dejavnost/raziskovalna_dejavnost/oprema/2016050519260135/" TargetMode="External"/><Relationship Id="rId169" Type="http://schemas.openxmlformats.org/officeDocument/2006/relationships/hyperlink" Target="https://www.fs.uni-lj.si/raziskovalna_dejavnost/raziskovalna_dejavnost/oprema/2020030612140479/" TargetMode="External"/><Relationship Id="rId334" Type="http://schemas.openxmlformats.org/officeDocument/2006/relationships/hyperlink" Target="http://www.conamaste.si/slo/Oprema_PopUp.php?link=Termicna_kamera&amp;img=Termicna_kamera&amp;alt=Termi&#269;na%20kamera" TargetMode="External"/><Relationship Id="rId355" Type="http://schemas.openxmlformats.org/officeDocument/2006/relationships/hyperlink" Target="http://www.conot.si/" TargetMode="External"/><Relationship Id="rId376" Type="http://schemas.openxmlformats.org/officeDocument/2006/relationships/comments" Target="../comments1.xml"/><Relationship Id="rId4" Type="http://schemas.openxmlformats.org/officeDocument/2006/relationships/hyperlink" Target="http://www.fkbv.um.si/" TargetMode="External"/><Relationship Id="rId180" Type="http://schemas.openxmlformats.org/officeDocument/2006/relationships/hyperlink" Target="http://www.zrs-kp.si/index.php/research/infra-program/" TargetMode="External"/><Relationship Id="rId215" Type="http://schemas.openxmlformats.org/officeDocument/2006/relationships/hyperlink" Target="http://www.imi.si/raziskovalna-dejavnost/raziskovalna-oprema" TargetMode="External"/><Relationship Id="rId236" Type="http://schemas.openxmlformats.org/officeDocument/2006/relationships/hyperlink" Target="http://www.cipkebip.org/" TargetMode="External"/><Relationship Id="rId257" Type="http://schemas.openxmlformats.org/officeDocument/2006/relationships/hyperlink" Target="http://www.cipkebip.org/" TargetMode="External"/><Relationship Id="rId278" Type="http://schemas.openxmlformats.org/officeDocument/2006/relationships/hyperlink" Target="http://www.cipkebip.org/" TargetMode="External"/><Relationship Id="rId303" Type="http://schemas.openxmlformats.org/officeDocument/2006/relationships/hyperlink" Target="http://www.conamaste.si/slo/Oprema_PopUp.php?link=Merilec_vlage&amp;img=Merilec_vlage&amp;alt=Merilec%20vlage" TargetMode="External"/><Relationship Id="rId42" Type="http://schemas.openxmlformats.org/officeDocument/2006/relationships/hyperlink" Target="http://www.bf.uni-lj.si/index.php?eID=dumpFile&amp;t=f&amp;f=23532&amp;token=c785b209d1153f3996f72d6be84d59991b261957" TargetMode="External"/><Relationship Id="rId84" Type="http://schemas.openxmlformats.org/officeDocument/2006/relationships/hyperlink" Target="https://www.ijs.si/ijsw/Znotraj%20hi%C5%A1e" TargetMode="External"/><Relationship Id="rId138" Type="http://schemas.openxmlformats.org/officeDocument/2006/relationships/hyperlink" Target="http://is.zrc-sazu.si/oprema" TargetMode="External"/><Relationship Id="rId345" Type="http://schemas.openxmlformats.org/officeDocument/2006/relationships/hyperlink" Target="http://www.conamaste.si/slo/Oprema_PopUp.php?link=Stroj_za_prebijanje_folije&amp;img=Stroj_za_prebijanje_folije&amp;alt=Stroj%20za%20prebijanje%20folije" TargetMode="External"/><Relationship Id="rId191" Type="http://schemas.openxmlformats.org/officeDocument/2006/relationships/hyperlink" Target="http://www.mf.uni-lj.si/ris/oprema" TargetMode="External"/><Relationship Id="rId205" Type="http://schemas.openxmlformats.org/officeDocument/2006/relationships/hyperlink" Target="http://ibk.mf.uni-lj.si/equipment" TargetMode="External"/><Relationship Id="rId247" Type="http://schemas.openxmlformats.org/officeDocument/2006/relationships/hyperlink" Target="http://www.cipkebip.org/" TargetMode="External"/><Relationship Id="rId107" Type="http://schemas.openxmlformats.org/officeDocument/2006/relationships/hyperlink" Target="https://www.ki.si/odseki/d12-odsek-za-sintezno-biologijo-in-imunologijo/oprema/" TargetMode="External"/><Relationship Id="rId289" Type="http://schemas.openxmlformats.org/officeDocument/2006/relationships/hyperlink" Target="http://www.conamaste.si/slo/Oprema_PopUp.php?link=Opticni_tenziometer&amp;img=Opticni_tenziometer&amp;alt=Opti&#269;ni%20tenziometer" TargetMode="External"/><Relationship Id="rId11" Type="http://schemas.openxmlformats.org/officeDocument/2006/relationships/hyperlink" Target="http://www.nib.si/storitve-in-oprema/raziskovalna-oprema" TargetMode="External"/><Relationship Id="rId53" Type="http://schemas.openxmlformats.org/officeDocument/2006/relationships/hyperlink" Target="http://www.bf.uni-lj.si/index.php?eID=dumpFile&amp;t=f&amp;f=22145&amp;token=cf0fe0aede6f11899d81fe7a10255d66e541aab3" TargetMode="External"/><Relationship Id="rId149" Type="http://schemas.openxmlformats.org/officeDocument/2006/relationships/hyperlink" Target="https://www.fs.uni-lj.si/raziskovalna_dejavnost/raziskovalna_dejavnost/oprema/2016051309323693/" TargetMode="External"/><Relationship Id="rId314" Type="http://schemas.openxmlformats.org/officeDocument/2006/relationships/hyperlink" Target="http://www.conamaste.si/slo/Oprema_PopUp.php?link=CO2_inkubator&amp;img=CO2_inkubator&amp;alt=CO2%20inkubator" TargetMode="External"/><Relationship Id="rId356" Type="http://schemas.openxmlformats.org/officeDocument/2006/relationships/hyperlink" Target="http://www.petrol.si/" TargetMode="External"/><Relationship Id="rId95" Type="http://schemas.openxmlformats.org/officeDocument/2006/relationships/hyperlink" Target="https://www.ki.si/odseki/d12-odsek-za-sintezno-biologijo-in-imunologijo/oprema/" TargetMode="External"/><Relationship Id="rId160" Type="http://schemas.openxmlformats.org/officeDocument/2006/relationships/hyperlink" Target="https://www.fs.uni-lj.si/raziskovalna_dejavnost/raziskovalna_dejavnost/oprema/2017031618055595/" TargetMode="External"/><Relationship Id="rId216" Type="http://schemas.openxmlformats.org/officeDocument/2006/relationships/hyperlink" Target="https://www.mf.uni-lj.si/ibf/raziskovanje" TargetMode="External"/><Relationship Id="rId258" Type="http://schemas.openxmlformats.org/officeDocument/2006/relationships/hyperlink" Target="http://www.cipkebip.org/" TargetMode="External"/><Relationship Id="rId22" Type="http://schemas.openxmlformats.org/officeDocument/2006/relationships/hyperlink" Target="http://www.nib.si/infrastruktura/infrastrukturni-center-planta" TargetMode="External"/><Relationship Id="rId64" Type="http://schemas.openxmlformats.org/officeDocument/2006/relationships/hyperlink" Target="http://www.fs.um.si/raziskovanje/raziskovalna-oprema/" TargetMode="External"/><Relationship Id="rId118" Type="http://schemas.openxmlformats.org/officeDocument/2006/relationships/hyperlink" Target="http://www.ki.si/" TargetMode="External"/><Relationship Id="rId325" Type="http://schemas.openxmlformats.org/officeDocument/2006/relationships/hyperlink" Target="http://www.conamaste.si/slo/Oprema_PopUp.php?link=Dilatometer&amp;img=Dilatometer&amp;alt=Dilatometer" TargetMode="External"/><Relationship Id="rId367" Type="http://schemas.openxmlformats.org/officeDocument/2006/relationships/hyperlink" Target="http://www.conot.si/" TargetMode="External"/><Relationship Id="rId171" Type="http://schemas.openxmlformats.org/officeDocument/2006/relationships/hyperlink" Target="https://www.fs.uni-lj.si/raziskovalna_dejavnost/raziskovalna_dejavnost/oprema/2020031810283922/" TargetMode="External"/><Relationship Id="rId227" Type="http://schemas.openxmlformats.org/officeDocument/2006/relationships/hyperlink" Target="http://ibk.mf.uni-lj.si/equipment" TargetMode="External"/><Relationship Id="rId269" Type="http://schemas.openxmlformats.org/officeDocument/2006/relationships/hyperlink" Target="http://www.cipkebip.org/" TargetMode="External"/><Relationship Id="rId33" Type="http://schemas.openxmlformats.org/officeDocument/2006/relationships/hyperlink" Target="http://www.bf.uni-lj.si/index.php?eID=dumpFile&amp;t=f&amp;f=22190&amp;token=f7ed2d5fdbdba04abb7fd949316b92ef9e883f1a" TargetMode="External"/><Relationship Id="rId129" Type="http://schemas.openxmlformats.org/officeDocument/2006/relationships/hyperlink" Target="http://www.ki.si/" TargetMode="External"/><Relationship Id="rId280" Type="http://schemas.openxmlformats.org/officeDocument/2006/relationships/hyperlink" Target="http://www.cipkebip.org/" TargetMode="External"/><Relationship Id="rId336" Type="http://schemas.openxmlformats.org/officeDocument/2006/relationships/hyperlink" Target="http://www.conamaste.si/slo/Oprema_PopUp.php?link=Modul_za_mikroskopijo_FLIM&amp;img=Modul_za_mikroskopijo_FLIM&amp;alt=Modul%20za%20mikroskopijo%20FLIM" TargetMode="External"/><Relationship Id="rId75" Type="http://schemas.openxmlformats.org/officeDocument/2006/relationships/hyperlink" Target="http://www.bf.uni-lj.si/index.php?eID=dumpFile&amp;t=f&amp;f=22232&amp;token=86a45a9bd7a45426cd0a17e0c1f390dad247c5e4" TargetMode="External"/><Relationship Id="rId140" Type="http://schemas.openxmlformats.org/officeDocument/2006/relationships/hyperlink" Target="http://is.zrc-sazu.si/oprema" TargetMode="External"/><Relationship Id="rId182" Type="http://schemas.openxmlformats.org/officeDocument/2006/relationships/hyperlink" Target="http://www.zrs-kp.si/index.php/research/infra-program/" TargetMode="External"/><Relationship Id="rId6" Type="http://schemas.openxmlformats.org/officeDocument/2006/relationships/hyperlink" Target="http://www.zag.si/si/oprema/d00ff0c247747c10588e35aefb922f50" TargetMode="External"/><Relationship Id="rId238" Type="http://schemas.openxmlformats.org/officeDocument/2006/relationships/hyperlink" Target="http://www.cipkebip.org/" TargetMode="External"/><Relationship Id="rId291" Type="http://schemas.openxmlformats.org/officeDocument/2006/relationships/hyperlink" Target="http://www.conamaste.si/slo/Oprema_PopUp.php?link=Kombinirana_mikrovalovna_radiacijska_pec_za_sintranje&amp;img=Kombinirana_mikrovalovna_radiacijska_pec_za_sintranje&amp;alt=Kombinirana%20mikrovalovna%20radiacijska%20pe&#269;%20za%20sintranje" TargetMode="External"/><Relationship Id="rId305" Type="http://schemas.openxmlformats.org/officeDocument/2006/relationships/hyperlink" Target="http://www.conamaste.si/slo/Oprema_PopUp.php?link=Piersonova_merilna_tuljava&amp;img=Piersonova_merilna_tuljava&amp;alt=Piersonova%20merilna%20tuljava" TargetMode="External"/><Relationship Id="rId347" Type="http://schemas.openxmlformats.org/officeDocument/2006/relationships/hyperlink" Target="http://www.conamaste.si/slo/Oprema_PopUp.php?link=Trovaljcni_mlin&amp;img=Trovaljcni_mlin&amp;alt=Trovalj&#269;ni%20mlin" TargetMode="External"/><Relationship Id="rId44" Type="http://schemas.openxmlformats.org/officeDocument/2006/relationships/hyperlink" Target="http://www.bf.uni-lj.si/index.php?eID=dumpFile&amp;t=f&amp;f=22137&amp;token=6c434c261d13f0d94151db89e31b3445d6370faf" TargetMode="External"/><Relationship Id="rId86" Type="http://schemas.openxmlformats.org/officeDocument/2006/relationships/hyperlink" Target="https://www.ki.si/odseki/d10-odsek-za-kemijo-materialov/elektronska-mikroskopija-in-katalizatorji/elektronska-mikroskopija/" TargetMode="External"/><Relationship Id="rId151" Type="http://schemas.openxmlformats.org/officeDocument/2006/relationships/hyperlink" Target="https://www.fs.uni-lj.si/raziskovalna_dejavnost/raziskovalna_dejavnost/oprema/2016051310180795/" TargetMode="External"/><Relationship Id="rId193" Type="http://schemas.openxmlformats.org/officeDocument/2006/relationships/hyperlink" Target="http://www.mf.uni-lj.si/ris/oprema" TargetMode="External"/><Relationship Id="rId207" Type="http://schemas.openxmlformats.org/officeDocument/2006/relationships/hyperlink" Target="http://www.mf.uni-lj.si/CKF" TargetMode="External"/><Relationship Id="rId249" Type="http://schemas.openxmlformats.org/officeDocument/2006/relationships/hyperlink" Target="http://www.cipkebip.org/" TargetMode="External"/><Relationship Id="rId13" Type="http://schemas.openxmlformats.org/officeDocument/2006/relationships/hyperlink" Target="http://www.nib.si/storitve-in-oprema/raziskovalna-oprema" TargetMode="External"/><Relationship Id="rId109" Type="http://schemas.openxmlformats.org/officeDocument/2006/relationships/hyperlink" Target="https://www.ki.si/odseki/d12-odsek-za-sintezno-biologijo-in-imunologijo/oprema/" TargetMode="External"/><Relationship Id="rId260" Type="http://schemas.openxmlformats.org/officeDocument/2006/relationships/hyperlink" Target="http://www.cipkebip.org/" TargetMode="External"/><Relationship Id="rId316" Type="http://schemas.openxmlformats.org/officeDocument/2006/relationships/hyperlink" Target="http://www.conamaste.si/slo/Oprema_PopUp.php?link=Vzorcevalnik_zraka&amp;img=Vzorcevalnik_zraka&amp;alt=Vzor&#269;evalnik%20zraka" TargetMode="External"/><Relationship Id="rId55" Type="http://schemas.openxmlformats.org/officeDocument/2006/relationships/hyperlink" Target="http://www.bf.uni-lj.si/index.php?eID=dumpFile&amp;t=f&amp;f=22176&amp;token=744f92e22d604594d08d9fb3419ec4d6dbb47db6" TargetMode="External"/><Relationship Id="rId97" Type="http://schemas.openxmlformats.org/officeDocument/2006/relationships/hyperlink" Target="https://www.ki.si/o-institutu/raziskovalna-infrastruktura/" TargetMode="External"/><Relationship Id="rId120" Type="http://schemas.openxmlformats.org/officeDocument/2006/relationships/hyperlink" Target="http://www.ki.si/index.php?id=704" TargetMode="External"/><Relationship Id="rId358" Type="http://schemas.openxmlformats.org/officeDocument/2006/relationships/hyperlink" Target="http://www.conot.si/" TargetMode="External"/><Relationship Id="rId162" Type="http://schemas.openxmlformats.org/officeDocument/2006/relationships/hyperlink" Target="https://www.fs.uni-lj.si/raziskovalna_dejavnost/raziskovalna_dejavnost/oprema/2016051613571814/" TargetMode="External"/><Relationship Id="rId218" Type="http://schemas.openxmlformats.org/officeDocument/2006/relationships/hyperlink" Target="http://www.mf.uni-lj.si/ris/oprema" TargetMode="External"/><Relationship Id="rId271" Type="http://schemas.openxmlformats.org/officeDocument/2006/relationships/hyperlink" Target="http://www.cipkebip.org/" TargetMode="External"/><Relationship Id="rId24" Type="http://schemas.openxmlformats.org/officeDocument/2006/relationships/hyperlink" Target="http://www.nib.si/infrastruktura/infrastrukturni-center-planta" TargetMode="External"/><Relationship Id="rId66" Type="http://schemas.openxmlformats.org/officeDocument/2006/relationships/hyperlink" Target="http://www.zvkds.si/" TargetMode="External"/><Relationship Id="rId131" Type="http://schemas.openxmlformats.org/officeDocument/2006/relationships/hyperlink" Target="https://www.ki.si/odseki/d10-odsek-za-kemijo-materialov/razvoj-premazov/oprema/" TargetMode="External"/><Relationship Id="rId327" Type="http://schemas.openxmlformats.org/officeDocument/2006/relationships/hyperlink" Target="http://www.conamaste.si/slo/Oprema_PopUp.php?link=Mikroskop_na_atomsko_silo_in_grelec_za_celico&amp;img=Mikroskop_na_atomsko_silo_in_grelec_za_celico&amp;alt=Mikroskop%20na%20atomsko%20silo%20in%20grelec%20za%20celico" TargetMode="External"/><Relationship Id="rId369" Type="http://schemas.openxmlformats.org/officeDocument/2006/relationships/hyperlink" Target="http://www.conot.si/" TargetMode="External"/><Relationship Id="rId173" Type="http://schemas.openxmlformats.org/officeDocument/2006/relationships/hyperlink" Target="https://www.fs.uni-lj.si/raziskovalna_dejavnost/raziskovalna_dejavnost/oprema/2020031810261225/" TargetMode="External"/><Relationship Id="rId229" Type="http://schemas.openxmlformats.org/officeDocument/2006/relationships/hyperlink" Target="http://www.ihps.si/" TargetMode="External"/><Relationship Id="rId240" Type="http://schemas.openxmlformats.org/officeDocument/2006/relationships/hyperlink" Target="http://www.cipkebip.org/" TargetMode="External"/><Relationship Id="rId35" Type="http://schemas.openxmlformats.org/officeDocument/2006/relationships/hyperlink" Target="http://www.bf.uni-lj.si/index.php?eID=dumpFile&amp;t=f&amp;f=22208&amp;token=76c8251fb3281ae7317f5cf9d93508a69650c499" TargetMode="External"/><Relationship Id="rId77" Type="http://schemas.openxmlformats.org/officeDocument/2006/relationships/hyperlink" Target="http://www.fkkt.uni-lj.si/sl/oddelki-in-katedre/oddelek-za-kemijsko-inzenirstvo-in-tehnisko-varnost/katedra-za-poklicno-procesno-in-pozarno-varnost/raziskovalna-oprema/" TargetMode="External"/><Relationship Id="rId100" Type="http://schemas.openxmlformats.org/officeDocument/2006/relationships/hyperlink" Target="https://www.ki.si/o-institutu/raziskovalna-infrastruktura/" TargetMode="External"/><Relationship Id="rId282" Type="http://schemas.openxmlformats.org/officeDocument/2006/relationships/hyperlink" Target="http://www.conamaste.si/slo/Oprema_PopUp.php?link=Kalibrator_tlaka&amp;img=Kalibrator_tlaka&amp;alt=Kalibrator%20tlaka" TargetMode="External"/><Relationship Id="rId338" Type="http://schemas.openxmlformats.org/officeDocument/2006/relationships/hyperlink" Target="http://www.conamaste.si/slo/Oprema_PopUp.php?link=Naprava_za_sinhroniziranje_omrezne_napetosti&amp;img=Naprava_za_sinhroniziranje_omrezne_napetosti&amp;alt=Naprava%20za%20sinhroniziranje%20omre&#382;ne%20napetosti" TargetMode="External"/><Relationship Id="rId8" Type="http://schemas.openxmlformats.org/officeDocument/2006/relationships/hyperlink" Target="http://celica.si/lab.php?id=7" TargetMode="External"/><Relationship Id="rId142" Type="http://schemas.openxmlformats.org/officeDocument/2006/relationships/hyperlink" Target="http://is.zrc-sazu.si/oprema" TargetMode="External"/><Relationship Id="rId184" Type="http://schemas.openxmlformats.org/officeDocument/2006/relationships/hyperlink" Target="http://www.ntf.uni-lj.si/ntf/raziskovanje/raziskovalno-delo/raziskovalna-oprema/" TargetMode="External"/><Relationship Id="rId251" Type="http://schemas.openxmlformats.org/officeDocument/2006/relationships/hyperlink" Target="http://www.cipkebip.org/" TargetMode="External"/><Relationship Id="rId46" Type="http://schemas.openxmlformats.org/officeDocument/2006/relationships/hyperlink" Target="http://www.bf.uni-lj.si/index.php?eID=dumpFile&amp;t=f&amp;f=22132&amp;token=41bb9230cd7a705774b6efbb5c9a33786e76d269" TargetMode="External"/><Relationship Id="rId293" Type="http://schemas.openxmlformats.org/officeDocument/2006/relationships/hyperlink" Target="http://www.conamaste.si/slo/Oprema_PopUp.php?link=Instrument_za_dolocanje_velikosti_delcev_in_zeta_potenciala&amp;img=Instrument_za_dolocanje_velikosti_delcev_in_zeta_potenciala&amp;alt=Instrument%20za%20dolo&#269;anje%20velikosti%20delcev%20in%20zeta%20potenciala" TargetMode="External"/><Relationship Id="rId307" Type="http://schemas.openxmlformats.org/officeDocument/2006/relationships/hyperlink" Target="http://www.conamaste.si/slo/Oprema_PopUp.php?link=Konfokalni_mikroskop&amp;img=Konfokalni_mikroskop&amp;alt=Konfokalni%20mikroskop" TargetMode="External"/><Relationship Id="rId349" Type="http://schemas.openxmlformats.org/officeDocument/2006/relationships/hyperlink" Target="http://www.conamaste.si/slo/Oprema_PopUp.php?link=Difuziska_sonda_za_NMR_spektometer&amp;img=Difuziska_sonda_za_NMR_spektometer&amp;alt=Difuziska%20sonda%20za%20NMR%20spektometer" TargetMode="External"/><Relationship Id="rId88" Type="http://schemas.openxmlformats.org/officeDocument/2006/relationships/hyperlink" Target="https://www.ki.si/departments/d04-department-of-analytical-chemistry/equipment/" TargetMode="External"/><Relationship Id="rId111" Type="http://schemas.openxmlformats.org/officeDocument/2006/relationships/hyperlink" Target="https://www.ki.si/odseki/d12-odsek-za-sintezno-biologijo-in-imunologijo/oprema/" TargetMode="External"/><Relationship Id="rId153" Type="http://schemas.openxmlformats.org/officeDocument/2006/relationships/hyperlink" Target="https://www.fs.uni-lj.si/raziskovalna_dejavnost/raziskovalna_dejavnost/oprema/2016051310390393/" TargetMode="External"/><Relationship Id="rId195" Type="http://schemas.openxmlformats.org/officeDocument/2006/relationships/hyperlink" Target="http://lnmcp.mf.uni-lj.si/Neuroendo/Oprema.html" TargetMode="External"/><Relationship Id="rId209" Type="http://schemas.openxmlformats.org/officeDocument/2006/relationships/hyperlink" Target="http://lnmcp.mf.uni-lj.si/Neuroendo/Oprema.html" TargetMode="External"/><Relationship Id="rId360" Type="http://schemas.openxmlformats.org/officeDocument/2006/relationships/hyperlink" Target="http://www.conot.si/" TargetMode="External"/><Relationship Id="rId220" Type="http://schemas.openxmlformats.org/officeDocument/2006/relationships/hyperlink" Target="http://ibk.mf.uni-lj.si/equipment/las-4000.html" TargetMode="External"/><Relationship Id="rId15" Type="http://schemas.openxmlformats.org/officeDocument/2006/relationships/hyperlink" Target="http://www.nib.si/infrastruktura/infrastrukturni-center-planta" TargetMode="External"/><Relationship Id="rId57" Type="http://schemas.openxmlformats.org/officeDocument/2006/relationships/hyperlink" Target="http://www.bf.uni-lj.si/index.php?eID=dumpFile&amp;t=f&amp;f=22254&amp;token=1b7cc0a7d74608c80c7a1b86884ea8a32a3b9878" TargetMode="External"/><Relationship Id="rId262" Type="http://schemas.openxmlformats.org/officeDocument/2006/relationships/hyperlink" Target="http://www.cipkebip.org/" TargetMode="External"/><Relationship Id="rId318" Type="http://schemas.openxmlformats.org/officeDocument/2006/relationships/hyperlink" Target="http://www.conamaste.si/slo/Oprema_PopUp.php?link=Merilnik_specificne_povrsine&amp;img=Merilnik_specificne_povrsine&amp;alt=Merilnik%20specifi&#269;ne%20povr&#353;in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O1042"/>
  <sheetViews>
    <sheetView showGridLines="0" tabSelected="1" zoomScale="98" zoomScaleNormal="98" zoomScaleSheetLayoutView="75" zoomScalePageLayoutView="110" workbookViewId="0">
      <pane xSplit="7" ySplit="8" topLeftCell="AN896" activePane="bottomRight" state="frozen"/>
      <selection pane="topRight" activeCell="H1" sqref="H1"/>
      <selection pane="bottomLeft" activeCell="A9" sqref="A9"/>
      <selection pane="bottomRight" activeCell="AV886" sqref="AV886"/>
    </sheetView>
  </sheetViews>
  <sheetFormatPr defaultColWidth="9.21875" defaultRowHeight="13.8" x14ac:dyDescent="0.3"/>
  <cols>
    <col min="1" max="1" width="6.44140625" style="31" customWidth="1"/>
    <col min="2" max="2" width="15.33203125" style="28" customWidth="1"/>
    <col min="3" max="3" width="7" style="29" customWidth="1"/>
    <col min="4" max="4" width="12.77734375" style="67" customWidth="1"/>
    <col min="5" max="5" width="14.6640625" style="30" customWidth="1"/>
    <col min="6" max="6" width="9.21875" style="28" customWidth="1"/>
    <col min="7" max="7" width="29.109375" style="30" customWidth="1"/>
    <col min="8" max="8" width="8.21875" style="29" customWidth="1"/>
    <col min="9" max="9" width="26.77734375" style="30" customWidth="1"/>
    <col min="10" max="10" width="12.44140625" style="69" customWidth="1"/>
    <col min="11" max="11" width="14.77734375" style="29" customWidth="1"/>
    <col min="12" max="12" width="30.44140625" style="28" customWidth="1"/>
    <col min="13" max="13" width="32.77734375" style="28" customWidth="1"/>
    <col min="14" max="15" width="28.77734375" style="28" customWidth="1"/>
    <col min="16" max="16" width="13.77734375" style="29" customWidth="1"/>
    <col min="17" max="17" width="15.77734375" style="29" customWidth="1"/>
    <col min="18" max="18" width="12.21875" style="29" customWidth="1"/>
    <col min="19" max="19" width="11.77734375" style="29" customWidth="1"/>
    <col min="20" max="20" width="15" style="29" customWidth="1"/>
    <col min="21" max="21" width="11.77734375" style="29" customWidth="1"/>
    <col min="22" max="22" width="10.44140625" style="29" customWidth="1"/>
    <col min="23" max="23" width="11.77734375" style="29" customWidth="1"/>
    <col min="24" max="24" width="20.44140625" style="29" customWidth="1"/>
    <col min="25" max="25" width="7.44140625" style="29" customWidth="1"/>
    <col min="26" max="27" width="7.44140625" style="29" bestFit="1" customWidth="1"/>
    <col min="28" max="28" width="8.44140625" style="29" customWidth="1"/>
    <col min="29" max="29" width="17.44140625" style="29" customWidth="1"/>
    <col min="30" max="30" width="15.21875" style="29" customWidth="1"/>
    <col min="31" max="31" width="11.44140625" style="29" customWidth="1"/>
    <col min="32" max="32" width="17.77734375" style="31" customWidth="1"/>
    <col min="33" max="33" width="12.21875" style="29" customWidth="1"/>
    <col min="34" max="34" width="15.21875" style="28" customWidth="1"/>
    <col min="35" max="35" width="6.44140625" style="31" customWidth="1"/>
    <col min="36" max="36" width="12.21875" style="29" customWidth="1"/>
    <col min="37" max="37" width="14.109375" style="28" customWidth="1"/>
    <col min="38" max="38" width="6" style="31" customWidth="1"/>
    <col min="39" max="39" width="12.44140625" style="29" customWidth="1"/>
    <col min="40" max="40" width="14.77734375" style="28" customWidth="1"/>
    <col min="41" max="41" width="6.44140625" style="31" customWidth="1"/>
    <col min="42" max="42" width="12.44140625" style="29" customWidth="1"/>
    <col min="43" max="43" width="13.44140625" style="28" customWidth="1"/>
    <col min="44" max="44" width="6.21875" style="31" customWidth="1"/>
    <col min="45" max="45" width="13.44140625" style="29" customWidth="1"/>
    <col min="46" max="46" width="11.44140625" style="29" customWidth="1"/>
    <col min="47" max="47" width="5.77734375" style="31" customWidth="1"/>
    <col min="48" max="48" width="15.77734375" style="28" customWidth="1"/>
    <col min="49" max="49" width="11" style="29" customWidth="1"/>
    <col min="50" max="50" width="5.77734375" style="31" customWidth="1"/>
    <col min="51" max="51" width="9.21875" style="54"/>
    <col min="52" max="52" width="9.21875" style="54" bestFit="1" customWidth="1"/>
    <col min="53" max="53" width="10.33203125" style="54" bestFit="1" customWidth="1"/>
    <col min="54" max="55" width="9.21875" style="54"/>
    <col min="56" max="16384" width="9.21875" style="30"/>
  </cols>
  <sheetData>
    <row r="1" spans="1:55" s="41" customFormat="1" ht="21" x14ac:dyDescent="0.3">
      <c r="A1" s="65" t="s">
        <v>619</v>
      </c>
      <c r="B1" s="64"/>
      <c r="C1" s="42"/>
      <c r="D1" s="66"/>
      <c r="E1" s="44"/>
      <c r="F1" s="66"/>
      <c r="G1" s="44"/>
      <c r="H1" s="43"/>
      <c r="I1" s="52"/>
      <c r="J1" s="68"/>
      <c r="K1" s="46"/>
      <c r="L1" s="45"/>
      <c r="M1" s="45"/>
      <c r="N1" s="45"/>
      <c r="O1" s="47"/>
      <c r="P1" s="48"/>
      <c r="Q1" s="49"/>
      <c r="R1" s="49"/>
      <c r="S1" s="49"/>
      <c r="T1" s="49"/>
      <c r="U1" s="46"/>
      <c r="V1" s="49"/>
      <c r="W1" s="49"/>
      <c r="X1" s="46"/>
      <c r="Y1" s="42"/>
      <c r="Z1" s="42"/>
      <c r="AA1" s="42"/>
      <c r="AB1" s="42"/>
      <c r="AC1" s="42"/>
      <c r="AD1" s="42"/>
      <c r="AE1" s="42"/>
      <c r="AF1" s="50"/>
      <c r="AG1" s="46"/>
      <c r="AH1" s="45"/>
      <c r="AI1" s="50"/>
      <c r="AJ1" s="46"/>
      <c r="AK1" s="45"/>
      <c r="AL1" s="50"/>
      <c r="AM1" s="46"/>
      <c r="AN1" s="45"/>
      <c r="AO1" s="50"/>
      <c r="AP1" s="46"/>
      <c r="AQ1" s="45"/>
      <c r="AR1" s="50"/>
      <c r="AS1" s="46"/>
      <c r="AT1" s="46"/>
      <c r="AU1" s="50"/>
      <c r="AV1" s="45"/>
      <c r="AW1" s="46"/>
      <c r="AX1" s="50"/>
      <c r="AY1" s="54"/>
      <c r="AZ1" s="54"/>
      <c r="BA1" s="54"/>
      <c r="BB1" s="54"/>
      <c r="BC1" s="54"/>
    </row>
    <row r="2" spans="1:55" s="41" customFormat="1" x14ac:dyDescent="0.3">
      <c r="A2" s="51"/>
      <c r="B2" s="64"/>
      <c r="C2" s="48"/>
      <c r="D2" s="45"/>
      <c r="E2" s="52"/>
      <c r="F2" s="45"/>
      <c r="G2" s="52"/>
      <c r="H2" s="46"/>
      <c r="I2" s="52"/>
      <c r="J2" s="68"/>
      <c r="K2" s="46"/>
      <c r="L2" s="45"/>
      <c r="M2" s="45"/>
      <c r="N2" s="45"/>
      <c r="O2" s="47"/>
      <c r="P2" s="48"/>
      <c r="Q2" s="49"/>
      <c r="R2" s="49"/>
      <c r="S2" s="49"/>
      <c r="T2" s="49"/>
      <c r="U2" s="46"/>
      <c r="V2" s="49"/>
      <c r="W2" s="49"/>
      <c r="X2" s="46"/>
      <c r="Y2" s="696"/>
      <c r="Z2" s="696"/>
      <c r="AA2" s="696"/>
      <c r="AB2" s="696"/>
      <c r="AC2" s="696"/>
      <c r="AD2" s="696"/>
      <c r="AE2" s="696"/>
      <c r="AF2" s="50"/>
      <c r="AG2" s="46"/>
      <c r="AH2" s="45"/>
      <c r="AI2" s="50"/>
      <c r="AJ2" s="46"/>
      <c r="AK2" s="45"/>
      <c r="AL2" s="50"/>
      <c r="AM2" s="46"/>
      <c r="AN2" s="45"/>
      <c r="AO2" s="50"/>
      <c r="AP2" s="46"/>
      <c r="AQ2" s="45"/>
      <c r="AR2" s="50"/>
      <c r="AS2" s="46"/>
      <c r="AT2" s="46"/>
      <c r="AU2" s="50"/>
      <c r="AV2" s="45"/>
      <c r="AW2" s="46"/>
      <c r="AX2" s="50"/>
      <c r="AY2" s="54"/>
      <c r="AZ2" s="54"/>
      <c r="BA2" s="54"/>
      <c r="BB2" s="54"/>
      <c r="BC2" s="54"/>
    </row>
    <row r="3" spans="1:55" s="41" customFormat="1" x14ac:dyDescent="0.3">
      <c r="A3" s="51"/>
      <c r="C3" s="48"/>
      <c r="D3" s="46"/>
      <c r="E3" s="52"/>
      <c r="F3" s="46"/>
      <c r="G3" s="52"/>
      <c r="H3" s="46"/>
      <c r="I3" s="45"/>
      <c r="J3" s="85"/>
      <c r="K3" s="46"/>
      <c r="L3" s="45"/>
      <c r="M3" s="45"/>
      <c r="N3" s="45"/>
      <c r="O3" s="47"/>
      <c r="P3" s="48"/>
      <c r="Q3" s="49"/>
      <c r="R3" s="49"/>
      <c r="S3" s="49"/>
      <c r="T3" s="49"/>
      <c r="U3" s="46"/>
      <c r="V3" s="49"/>
      <c r="W3" s="49"/>
      <c r="X3" s="46"/>
      <c r="Y3" s="696"/>
      <c r="Z3" s="696"/>
      <c r="AA3" s="696"/>
      <c r="AB3" s="696"/>
      <c r="AC3" s="696"/>
      <c r="AD3" s="697"/>
      <c r="AE3" s="696"/>
      <c r="AF3" s="50"/>
      <c r="AG3" s="46"/>
      <c r="AH3" s="45"/>
      <c r="AI3" s="50"/>
      <c r="AJ3" s="46"/>
      <c r="AK3" s="45"/>
      <c r="AL3" s="50"/>
      <c r="AM3" s="46"/>
      <c r="AN3" s="45"/>
      <c r="AO3" s="50"/>
      <c r="AP3" s="46"/>
      <c r="AQ3" s="45"/>
      <c r="AR3" s="50"/>
      <c r="AS3" s="46"/>
      <c r="AT3" s="46"/>
      <c r="AU3" s="50"/>
      <c r="AV3" s="45"/>
      <c r="AW3" s="46"/>
      <c r="AX3" s="50"/>
      <c r="AY3" s="54"/>
      <c r="AZ3" s="54"/>
      <c r="BA3" s="54"/>
      <c r="BB3" s="54"/>
      <c r="BC3" s="54"/>
    </row>
    <row r="4" spans="1:55" s="86" customFormat="1" ht="13.2" x14ac:dyDescent="0.25">
      <c r="C4" s="87"/>
      <c r="D4" s="88"/>
      <c r="E4" s="88"/>
      <c r="F4" s="88"/>
      <c r="G4" s="88"/>
      <c r="H4" s="89"/>
      <c r="I4" s="88"/>
      <c r="J4" s="88"/>
      <c r="K4" s="90"/>
      <c r="L4" s="88"/>
      <c r="M4" s="90"/>
      <c r="N4" s="88"/>
      <c r="O4" s="91"/>
      <c r="P4" s="92"/>
      <c r="Q4" s="93"/>
      <c r="R4" s="93"/>
      <c r="S4" s="93"/>
      <c r="T4" s="93"/>
      <c r="U4" s="94"/>
      <c r="V4" s="93"/>
      <c r="W4" s="93"/>
      <c r="X4" s="90"/>
      <c r="Y4" s="95"/>
      <c r="Z4" s="95"/>
      <c r="AA4" s="95"/>
      <c r="AB4" s="95"/>
      <c r="AC4" s="95"/>
      <c r="AD4" s="95"/>
      <c r="AE4" s="95"/>
      <c r="AF4" s="96"/>
      <c r="AG4" s="97"/>
      <c r="AH4" s="97"/>
      <c r="AI4" s="96"/>
      <c r="AJ4" s="97"/>
      <c r="AK4" s="97"/>
      <c r="AL4" s="96"/>
      <c r="AM4" s="97"/>
      <c r="AN4" s="97"/>
      <c r="AO4" s="97"/>
      <c r="AP4" s="97"/>
      <c r="AQ4" s="97"/>
      <c r="AR4" s="97"/>
      <c r="AS4" s="97"/>
      <c r="AT4" s="97"/>
      <c r="AU4" s="97"/>
      <c r="AV4" s="98"/>
      <c r="AW4" s="98"/>
      <c r="AX4" s="98"/>
    </row>
    <row r="5" spans="1:55" s="99" customFormat="1" ht="28.95" customHeight="1" x14ac:dyDescent="0.25">
      <c r="A5" s="107"/>
      <c r="B5" s="107"/>
      <c r="C5" s="100"/>
      <c r="D5" s="100"/>
      <c r="E5" s="672" t="s">
        <v>643</v>
      </c>
      <c r="F5" s="673"/>
      <c r="G5" s="673"/>
      <c r="H5" s="673"/>
      <c r="I5" s="673"/>
      <c r="J5" s="673"/>
      <c r="K5" s="673"/>
      <c r="L5" s="673"/>
      <c r="M5" s="673"/>
      <c r="N5" s="673"/>
      <c r="O5" s="674"/>
      <c r="P5" s="100"/>
      <c r="Q5" s="101"/>
      <c r="R5" s="675" t="s">
        <v>459</v>
      </c>
      <c r="S5" s="676"/>
      <c r="T5" s="676"/>
      <c r="U5" s="677"/>
      <c r="V5" s="102"/>
      <c r="W5" s="103"/>
      <c r="X5" s="100"/>
      <c r="Y5" s="104"/>
      <c r="Z5" s="104"/>
      <c r="AA5" s="104"/>
      <c r="AB5" s="104"/>
      <c r="AC5" s="104"/>
      <c r="AD5" s="104"/>
      <c r="AE5" s="105"/>
      <c r="AF5" s="662" t="s">
        <v>9045</v>
      </c>
      <c r="AG5" s="663"/>
      <c r="AH5" s="663"/>
      <c r="AI5" s="663"/>
      <c r="AJ5" s="663"/>
      <c r="AK5" s="663"/>
      <c r="AL5" s="663"/>
      <c r="AM5" s="663"/>
      <c r="AN5" s="663"/>
      <c r="AO5" s="663"/>
      <c r="AP5" s="663"/>
      <c r="AQ5" s="663"/>
      <c r="AR5" s="663"/>
      <c r="AS5" s="663"/>
      <c r="AT5" s="663"/>
      <c r="AU5" s="663"/>
      <c r="AV5" s="663"/>
      <c r="AW5" s="663"/>
      <c r="AX5" s="664"/>
      <c r="AY5" s="107"/>
    </row>
    <row r="6" spans="1:55" s="99" customFormat="1" ht="25.05" customHeight="1" x14ac:dyDescent="0.25">
      <c r="A6" s="665" t="s">
        <v>646</v>
      </c>
      <c r="B6" s="665" t="s">
        <v>647</v>
      </c>
      <c r="C6" s="665" t="s">
        <v>624</v>
      </c>
      <c r="D6" s="665" t="s">
        <v>9044</v>
      </c>
      <c r="E6" s="666" t="s">
        <v>626</v>
      </c>
      <c r="F6" s="666" t="s">
        <v>625</v>
      </c>
      <c r="G6" s="666" t="s">
        <v>627</v>
      </c>
      <c r="H6" s="666" t="s">
        <v>628</v>
      </c>
      <c r="I6" s="666" t="s">
        <v>629</v>
      </c>
      <c r="J6" s="666" t="s">
        <v>630</v>
      </c>
      <c r="K6" s="657" t="s">
        <v>463</v>
      </c>
      <c r="L6" s="666" t="s">
        <v>631</v>
      </c>
      <c r="M6" s="666" t="s">
        <v>632</v>
      </c>
      <c r="N6" s="666" t="s">
        <v>6</v>
      </c>
      <c r="O6" s="666" t="s">
        <v>633</v>
      </c>
      <c r="P6" s="665" t="s">
        <v>0</v>
      </c>
      <c r="Q6" s="657" t="s">
        <v>464</v>
      </c>
      <c r="R6" s="665" t="s">
        <v>1</v>
      </c>
      <c r="S6" s="665" t="s">
        <v>2</v>
      </c>
      <c r="T6" s="665" t="s">
        <v>3</v>
      </c>
      <c r="U6" s="665" t="s">
        <v>460</v>
      </c>
      <c r="V6" s="657" t="s">
        <v>465</v>
      </c>
      <c r="W6" s="657" t="s">
        <v>466</v>
      </c>
      <c r="X6" s="658" t="s">
        <v>461</v>
      </c>
      <c r="Y6" s="660" t="s">
        <v>623</v>
      </c>
      <c r="Z6" s="654"/>
      <c r="AA6" s="655"/>
      <c r="AB6" s="649" t="s">
        <v>636</v>
      </c>
      <c r="AC6" s="661" t="s">
        <v>462</v>
      </c>
      <c r="AD6" s="649" t="s">
        <v>7</v>
      </c>
      <c r="AE6" s="650" t="s">
        <v>451</v>
      </c>
      <c r="AF6" s="651" t="s">
        <v>641</v>
      </c>
      <c r="AG6" s="653" t="s">
        <v>634</v>
      </c>
      <c r="AH6" s="654"/>
      <c r="AI6" s="656"/>
      <c r="AJ6" s="653" t="s">
        <v>638</v>
      </c>
      <c r="AK6" s="654"/>
      <c r="AL6" s="656"/>
      <c r="AM6" s="653" t="s">
        <v>639</v>
      </c>
      <c r="AN6" s="654"/>
      <c r="AO6" s="656"/>
      <c r="AP6" s="653" t="s">
        <v>642</v>
      </c>
      <c r="AQ6" s="654"/>
      <c r="AR6" s="656"/>
      <c r="AS6" s="653" t="s">
        <v>5</v>
      </c>
      <c r="AT6" s="654"/>
      <c r="AU6" s="656"/>
      <c r="AV6" s="653" t="s">
        <v>5</v>
      </c>
      <c r="AW6" s="654"/>
      <c r="AX6" s="655"/>
      <c r="AY6" s="107"/>
    </row>
    <row r="7" spans="1:55" s="99" customFormat="1" ht="64.2" customHeight="1" x14ac:dyDescent="0.25">
      <c r="A7" s="666"/>
      <c r="B7" s="666"/>
      <c r="C7" s="666"/>
      <c r="D7" s="666"/>
      <c r="E7" s="666"/>
      <c r="F7" s="666"/>
      <c r="G7" s="666"/>
      <c r="H7" s="666"/>
      <c r="I7" s="666"/>
      <c r="J7" s="666"/>
      <c r="K7" s="649"/>
      <c r="L7" s="666"/>
      <c r="M7" s="666"/>
      <c r="N7" s="666"/>
      <c r="O7" s="666"/>
      <c r="P7" s="666"/>
      <c r="Q7" s="649"/>
      <c r="R7" s="666"/>
      <c r="S7" s="666"/>
      <c r="T7" s="666"/>
      <c r="U7" s="666"/>
      <c r="V7" s="649"/>
      <c r="W7" s="649"/>
      <c r="X7" s="659"/>
      <c r="Y7" s="108" t="s">
        <v>238</v>
      </c>
      <c r="Z7" s="108" t="s">
        <v>236</v>
      </c>
      <c r="AA7" s="108" t="s">
        <v>234</v>
      </c>
      <c r="AB7" s="649"/>
      <c r="AC7" s="661"/>
      <c r="AD7" s="649"/>
      <c r="AE7" s="650"/>
      <c r="AF7" s="652"/>
      <c r="AG7" s="109" t="s">
        <v>635</v>
      </c>
      <c r="AH7" s="110" t="s">
        <v>4</v>
      </c>
      <c r="AI7" s="111" t="s">
        <v>637</v>
      </c>
      <c r="AJ7" s="109" t="s">
        <v>635</v>
      </c>
      <c r="AK7" s="110" t="s">
        <v>4</v>
      </c>
      <c r="AL7" s="111" t="s">
        <v>637</v>
      </c>
      <c r="AM7" s="109" t="s">
        <v>635</v>
      </c>
      <c r="AN7" s="110" t="s">
        <v>4</v>
      </c>
      <c r="AO7" s="111" t="s">
        <v>637</v>
      </c>
      <c r="AP7" s="109" t="s">
        <v>635</v>
      </c>
      <c r="AQ7" s="110" t="s">
        <v>4</v>
      </c>
      <c r="AR7" s="111" t="s">
        <v>637</v>
      </c>
      <c r="AS7" s="109" t="s">
        <v>640</v>
      </c>
      <c r="AT7" s="110" t="s">
        <v>4</v>
      </c>
      <c r="AU7" s="111" t="s">
        <v>637</v>
      </c>
      <c r="AV7" s="109" t="s">
        <v>640</v>
      </c>
      <c r="AW7" s="110" t="s">
        <v>4</v>
      </c>
      <c r="AX7" s="111" t="s">
        <v>637</v>
      </c>
      <c r="AY7" s="107"/>
    </row>
    <row r="8" spans="1:55" s="106" customFormat="1" ht="10.5" customHeight="1" x14ac:dyDescent="0.25">
      <c r="A8" s="112">
        <v>1</v>
      </c>
      <c r="B8" s="112">
        <v>2</v>
      </c>
      <c r="C8" s="112">
        <v>3</v>
      </c>
      <c r="D8" s="112">
        <v>4</v>
      </c>
      <c r="E8" s="112">
        <v>5</v>
      </c>
      <c r="F8" s="112">
        <v>6</v>
      </c>
      <c r="G8" s="112">
        <v>7</v>
      </c>
      <c r="H8" s="112">
        <v>8</v>
      </c>
      <c r="I8" s="112">
        <v>9</v>
      </c>
      <c r="J8" s="112">
        <v>10</v>
      </c>
      <c r="K8" s="112">
        <v>11</v>
      </c>
      <c r="L8" s="112">
        <v>12</v>
      </c>
      <c r="M8" s="112">
        <v>13</v>
      </c>
      <c r="N8" s="112">
        <v>14</v>
      </c>
      <c r="O8" s="112">
        <v>15</v>
      </c>
      <c r="P8" s="112">
        <v>16</v>
      </c>
      <c r="Q8" s="112">
        <v>17</v>
      </c>
      <c r="R8" s="112">
        <v>18</v>
      </c>
      <c r="S8" s="112">
        <v>19</v>
      </c>
      <c r="T8" s="112">
        <v>20</v>
      </c>
      <c r="U8" s="112">
        <v>21</v>
      </c>
      <c r="V8" s="112">
        <v>22</v>
      </c>
      <c r="W8" s="112">
        <v>23</v>
      </c>
      <c r="X8" s="112">
        <v>24</v>
      </c>
      <c r="Y8" s="112">
        <v>25</v>
      </c>
      <c r="Z8" s="112">
        <v>26</v>
      </c>
      <c r="AA8" s="112">
        <v>27</v>
      </c>
      <c r="AB8" s="112">
        <v>28</v>
      </c>
      <c r="AC8" s="112">
        <v>29</v>
      </c>
      <c r="AD8" s="112">
        <v>30</v>
      </c>
      <c r="AE8" s="112">
        <v>31</v>
      </c>
      <c r="AF8" s="112">
        <v>32</v>
      </c>
      <c r="AG8" s="112">
        <v>33</v>
      </c>
      <c r="AH8" s="112">
        <v>34</v>
      </c>
      <c r="AI8" s="112">
        <v>35</v>
      </c>
      <c r="AJ8" s="112">
        <v>36</v>
      </c>
      <c r="AK8" s="112">
        <v>37</v>
      </c>
      <c r="AL8" s="112">
        <v>38</v>
      </c>
      <c r="AM8" s="112">
        <v>39</v>
      </c>
      <c r="AN8" s="112">
        <v>40</v>
      </c>
      <c r="AO8" s="112">
        <v>41</v>
      </c>
      <c r="AP8" s="112">
        <v>42</v>
      </c>
      <c r="AQ8" s="112">
        <v>43</v>
      </c>
      <c r="AR8" s="112">
        <v>44</v>
      </c>
      <c r="AS8" s="112">
        <v>45</v>
      </c>
      <c r="AT8" s="112">
        <v>46</v>
      </c>
      <c r="AU8" s="112">
        <v>47</v>
      </c>
      <c r="AV8" s="112">
        <v>48</v>
      </c>
      <c r="AW8" s="112">
        <v>49</v>
      </c>
      <c r="AX8" s="113">
        <v>48</v>
      </c>
      <c r="AY8" s="114"/>
    </row>
    <row r="9" spans="1:55" s="32" customFormat="1" ht="96.6" x14ac:dyDescent="0.3">
      <c r="A9" s="115">
        <v>101</v>
      </c>
      <c r="B9" s="116" t="s">
        <v>2360</v>
      </c>
      <c r="C9" s="115" t="s">
        <v>2359</v>
      </c>
      <c r="D9" s="117" t="s">
        <v>2358</v>
      </c>
      <c r="E9" s="118" t="s">
        <v>2349</v>
      </c>
      <c r="F9" s="119">
        <v>8274</v>
      </c>
      <c r="G9" s="118" t="s">
        <v>2375</v>
      </c>
      <c r="H9" s="120">
        <v>2002</v>
      </c>
      <c r="I9" s="118" t="s">
        <v>2374</v>
      </c>
      <c r="J9" s="121">
        <v>322000</v>
      </c>
      <c r="K9" s="122" t="s">
        <v>1850</v>
      </c>
      <c r="L9" s="123" t="s">
        <v>2373</v>
      </c>
      <c r="M9" s="123" t="s">
        <v>2372</v>
      </c>
      <c r="N9" s="123" t="s">
        <v>2371</v>
      </c>
      <c r="O9" s="123" t="s">
        <v>2370</v>
      </c>
      <c r="P9" s="122">
        <v>2454</v>
      </c>
      <c r="Q9" s="122">
        <v>48.2</v>
      </c>
      <c r="R9" s="122"/>
      <c r="S9" s="122">
        <v>16.8</v>
      </c>
      <c r="T9" s="122">
        <v>31.4</v>
      </c>
      <c r="U9" s="122">
        <v>48.2</v>
      </c>
      <c r="V9" s="122">
        <v>100</v>
      </c>
      <c r="W9" s="122">
        <v>100</v>
      </c>
      <c r="X9" s="124" t="s">
        <v>2351</v>
      </c>
      <c r="Y9" s="122">
        <v>3</v>
      </c>
      <c r="Z9" s="122">
        <v>9</v>
      </c>
      <c r="AA9" s="122">
        <v>2</v>
      </c>
      <c r="AB9" s="122">
        <v>44</v>
      </c>
      <c r="AC9" s="122">
        <v>202</v>
      </c>
      <c r="AD9" s="122">
        <v>23.3</v>
      </c>
      <c r="AE9" s="125">
        <v>5</v>
      </c>
      <c r="AF9" s="126">
        <v>100</v>
      </c>
      <c r="AG9" s="127" t="s">
        <v>2350</v>
      </c>
      <c r="AH9" s="123" t="s">
        <v>2369</v>
      </c>
      <c r="AI9" s="128">
        <v>30</v>
      </c>
      <c r="AJ9" s="127" t="s">
        <v>2368</v>
      </c>
      <c r="AK9" s="123" t="s">
        <v>2367</v>
      </c>
      <c r="AL9" s="128">
        <v>30</v>
      </c>
      <c r="AM9" s="127" t="s">
        <v>2366</v>
      </c>
      <c r="AN9" s="123" t="s">
        <v>2365</v>
      </c>
      <c r="AO9" s="128">
        <v>15</v>
      </c>
      <c r="AP9" s="127" t="s">
        <v>2364</v>
      </c>
      <c r="AQ9" s="123" t="s">
        <v>2363</v>
      </c>
      <c r="AR9" s="128">
        <v>15</v>
      </c>
      <c r="AS9" s="127" t="s">
        <v>2362</v>
      </c>
      <c r="AT9" s="122" t="s">
        <v>2361</v>
      </c>
      <c r="AU9" s="128">
        <v>10</v>
      </c>
      <c r="AV9" s="129"/>
      <c r="AW9" s="122"/>
      <c r="AX9" s="128"/>
      <c r="AY9" s="130"/>
      <c r="AZ9" s="54"/>
      <c r="BA9" s="54"/>
      <c r="BB9" s="54"/>
      <c r="BC9" s="54"/>
    </row>
    <row r="10" spans="1:55" ht="69" x14ac:dyDescent="0.3">
      <c r="A10" s="115">
        <v>101</v>
      </c>
      <c r="B10" s="116" t="s">
        <v>2360</v>
      </c>
      <c r="C10" s="115" t="s">
        <v>2359</v>
      </c>
      <c r="D10" s="117" t="s">
        <v>2358</v>
      </c>
      <c r="E10" s="118" t="s">
        <v>2349</v>
      </c>
      <c r="F10" s="119">
        <v>8274</v>
      </c>
      <c r="G10" s="118" t="s">
        <v>2357</v>
      </c>
      <c r="H10" s="120">
        <v>2018</v>
      </c>
      <c r="I10" s="118" t="s">
        <v>2356</v>
      </c>
      <c r="J10" s="121">
        <v>66856</v>
      </c>
      <c r="K10" s="122" t="s">
        <v>790</v>
      </c>
      <c r="L10" s="123" t="s">
        <v>2355</v>
      </c>
      <c r="M10" s="123" t="s">
        <v>2354</v>
      </c>
      <c r="N10" s="123" t="s">
        <v>2353</v>
      </c>
      <c r="O10" s="123" t="s">
        <v>2352</v>
      </c>
      <c r="P10" s="122">
        <v>2978</v>
      </c>
      <c r="Q10" s="122">
        <v>48.2</v>
      </c>
      <c r="R10" s="122"/>
      <c r="S10" s="122">
        <v>16.8</v>
      </c>
      <c r="T10" s="122">
        <v>31.4</v>
      </c>
      <c r="U10" s="122">
        <v>48.2</v>
      </c>
      <c r="V10" s="122">
        <v>100</v>
      </c>
      <c r="W10" s="122">
        <v>20</v>
      </c>
      <c r="X10" s="124" t="s">
        <v>2351</v>
      </c>
      <c r="Y10" s="122">
        <v>3</v>
      </c>
      <c r="Z10" s="122">
        <v>9</v>
      </c>
      <c r="AA10" s="122">
        <v>1</v>
      </c>
      <c r="AB10" s="122">
        <v>44</v>
      </c>
      <c r="AC10" s="122">
        <v>146</v>
      </c>
      <c r="AD10" s="122">
        <v>23.3</v>
      </c>
      <c r="AE10" s="125">
        <v>5</v>
      </c>
      <c r="AF10" s="126">
        <v>100</v>
      </c>
      <c r="AG10" s="127" t="s">
        <v>2350</v>
      </c>
      <c r="AH10" s="123" t="s">
        <v>2349</v>
      </c>
      <c r="AI10" s="128">
        <v>100</v>
      </c>
      <c r="AJ10" s="127"/>
      <c r="AK10" s="123"/>
      <c r="AL10" s="128"/>
      <c r="AM10" s="127"/>
      <c r="AN10" s="123"/>
      <c r="AO10" s="128"/>
      <c r="AP10" s="127"/>
      <c r="AQ10" s="123"/>
      <c r="AR10" s="128"/>
      <c r="AS10" s="127"/>
      <c r="AT10" s="122"/>
      <c r="AU10" s="128"/>
      <c r="AV10" s="129"/>
      <c r="AW10" s="122"/>
      <c r="AX10" s="128"/>
      <c r="AY10" s="130"/>
    </row>
    <row r="11" spans="1:55" ht="82.8" x14ac:dyDescent="0.3">
      <c r="A11" s="131">
        <v>103</v>
      </c>
      <c r="B11" s="116" t="s">
        <v>7453</v>
      </c>
      <c r="C11" s="132" t="s">
        <v>2376</v>
      </c>
      <c r="D11" s="117" t="s">
        <v>1602</v>
      </c>
      <c r="E11" s="133" t="s">
        <v>2377</v>
      </c>
      <c r="F11" s="134">
        <v>13822</v>
      </c>
      <c r="G11" s="133" t="s">
        <v>2378</v>
      </c>
      <c r="H11" s="135">
        <v>2010</v>
      </c>
      <c r="I11" s="133" t="s">
        <v>2379</v>
      </c>
      <c r="J11" s="136">
        <v>477428</v>
      </c>
      <c r="K11" s="137" t="s">
        <v>677</v>
      </c>
      <c r="L11" s="138" t="s">
        <v>2380</v>
      </c>
      <c r="M11" s="138" t="s">
        <v>2381</v>
      </c>
      <c r="N11" s="138" t="s">
        <v>2382</v>
      </c>
      <c r="O11" s="138" t="s">
        <v>2383</v>
      </c>
      <c r="P11" s="139" t="s">
        <v>2384</v>
      </c>
      <c r="Q11" s="140">
        <v>7.14</v>
      </c>
      <c r="R11" s="140">
        <v>0</v>
      </c>
      <c r="S11" s="140">
        <v>7.67</v>
      </c>
      <c r="T11" s="140">
        <v>3.43</v>
      </c>
      <c r="U11" s="141">
        <f t="shared" ref="U11:U39" si="0">+R11+S11+T11</f>
        <v>11.1</v>
      </c>
      <c r="V11" s="140">
        <v>215</v>
      </c>
      <c r="W11" s="140">
        <v>100</v>
      </c>
      <c r="X11" s="142" t="s">
        <v>2385</v>
      </c>
      <c r="Y11" s="143">
        <v>3</v>
      </c>
      <c r="Z11" s="143">
        <v>1</v>
      </c>
      <c r="AA11" s="143">
        <v>3</v>
      </c>
      <c r="AB11" s="139">
        <v>4</v>
      </c>
      <c r="AC11" s="144">
        <v>159.1</v>
      </c>
      <c r="AD11" s="141">
        <v>34.26</v>
      </c>
      <c r="AE11" s="145">
        <v>5</v>
      </c>
      <c r="AF11" s="146">
        <v>215</v>
      </c>
      <c r="AG11" s="147" t="s">
        <v>2386</v>
      </c>
      <c r="AH11" s="138" t="s">
        <v>2377</v>
      </c>
      <c r="AI11" s="148">
        <v>31</v>
      </c>
      <c r="AJ11" s="147" t="s">
        <v>2387</v>
      </c>
      <c r="AK11" s="138" t="s">
        <v>2388</v>
      </c>
      <c r="AL11" s="148">
        <v>30</v>
      </c>
      <c r="AM11" s="147" t="s">
        <v>2389</v>
      </c>
      <c r="AN11" s="138" t="s">
        <v>2390</v>
      </c>
      <c r="AO11" s="148">
        <v>13</v>
      </c>
      <c r="AP11" s="147" t="s">
        <v>2391</v>
      </c>
      <c r="AQ11" s="138" t="s">
        <v>2392</v>
      </c>
      <c r="AR11" s="148">
        <v>2</v>
      </c>
      <c r="AS11" s="147" t="s">
        <v>2393</v>
      </c>
      <c r="AT11" s="139"/>
      <c r="AU11" s="148">
        <v>16</v>
      </c>
      <c r="AV11" s="149" t="s">
        <v>2394</v>
      </c>
      <c r="AW11" s="139"/>
      <c r="AX11" s="148">
        <v>8</v>
      </c>
      <c r="AY11" s="130"/>
    </row>
    <row r="12" spans="1:55" ht="124.2" x14ac:dyDescent="0.3">
      <c r="A12" s="131">
        <v>103</v>
      </c>
      <c r="B12" s="116" t="s">
        <v>7453</v>
      </c>
      <c r="C12" s="132" t="s">
        <v>2395</v>
      </c>
      <c r="D12" s="117" t="s">
        <v>2396</v>
      </c>
      <c r="E12" s="133" t="s">
        <v>2397</v>
      </c>
      <c r="F12" s="134" t="s">
        <v>2398</v>
      </c>
      <c r="G12" s="133" t="s">
        <v>2399</v>
      </c>
      <c r="H12" s="135">
        <v>2007</v>
      </c>
      <c r="I12" s="133" t="s">
        <v>2400</v>
      </c>
      <c r="J12" s="136">
        <v>131495</v>
      </c>
      <c r="K12" s="137" t="s">
        <v>655</v>
      </c>
      <c r="L12" s="138" t="s">
        <v>2401</v>
      </c>
      <c r="M12" s="138" t="s">
        <v>2402</v>
      </c>
      <c r="N12" s="138" t="s">
        <v>2403</v>
      </c>
      <c r="O12" s="138" t="s">
        <v>2404</v>
      </c>
      <c r="P12" s="139" t="s">
        <v>2405</v>
      </c>
      <c r="Q12" s="140">
        <v>4.51</v>
      </c>
      <c r="R12" s="140">
        <v>0</v>
      </c>
      <c r="S12" s="140">
        <v>2.11</v>
      </c>
      <c r="T12" s="140">
        <v>3.49</v>
      </c>
      <c r="U12" s="141">
        <f t="shared" si="0"/>
        <v>5.6</v>
      </c>
      <c r="V12" s="140">
        <v>100</v>
      </c>
      <c r="W12" s="140">
        <v>100</v>
      </c>
      <c r="X12" s="142" t="s">
        <v>2385</v>
      </c>
      <c r="Y12" s="143">
        <v>3</v>
      </c>
      <c r="Z12" s="143">
        <v>12</v>
      </c>
      <c r="AA12" s="143">
        <v>1</v>
      </c>
      <c r="AB12" s="139">
        <v>60</v>
      </c>
      <c r="AC12" s="144">
        <v>101</v>
      </c>
      <c r="AD12" s="141">
        <v>34.869999999999997</v>
      </c>
      <c r="AE12" s="145">
        <v>5</v>
      </c>
      <c r="AF12" s="146">
        <v>100</v>
      </c>
      <c r="AG12" s="147" t="s">
        <v>2396</v>
      </c>
      <c r="AH12" s="138" t="s">
        <v>2406</v>
      </c>
      <c r="AI12" s="148">
        <v>100</v>
      </c>
      <c r="AJ12" s="147"/>
      <c r="AK12" s="138"/>
      <c r="AL12" s="148"/>
      <c r="AM12" s="147"/>
      <c r="AN12" s="138"/>
      <c r="AO12" s="148"/>
      <c r="AP12" s="147"/>
      <c r="AQ12" s="138"/>
      <c r="AR12" s="148"/>
      <c r="AS12" s="147"/>
      <c r="AT12" s="139"/>
      <c r="AU12" s="148"/>
      <c r="AV12" s="149"/>
      <c r="AW12" s="139"/>
      <c r="AX12" s="148"/>
      <c r="AY12" s="130"/>
    </row>
    <row r="13" spans="1:55" ht="82.8" x14ac:dyDescent="0.3">
      <c r="A13" s="131">
        <v>103</v>
      </c>
      <c r="B13" s="116" t="s">
        <v>7453</v>
      </c>
      <c r="C13" s="132" t="s">
        <v>2407</v>
      </c>
      <c r="D13" s="117" t="s">
        <v>2408</v>
      </c>
      <c r="E13" s="133" t="s">
        <v>2409</v>
      </c>
      <c r="F13" s="134">
        <v>14126</v>
      </c>
      <c r="G13" s="133" t="s">
        <v>2410</v>
      </c>
      <c r="H13" s="135">
        <v>2008</v>
      </c>
      <c r="I13" s="133" t="s">
        <v>2411</v>
      </c>
      <c r="J13" s="136">
        <v>54631.89</v>
      </c>
      <c r="K13" s="137" t="s">
        <v>1789</v>
      </c>
      <c r="L13" s="138" t="s">
        <v>2412</v>
      </c>
      <c r="M13" s="138" t="s">
        <v>2413</v>
      </c>
      <c r="N13" s="138" t="s">
        <v>2414</v>
      </c>
      <c r="O13" s="138" t="s">
        <v>2415</v>
      </c>
      <c r="P13" s="139" t="s">
        <v>2416</v>
      </c>
      <c r="Q13" s="140">
        <v>4.76</v>
      </c>
      <c r="R13" s="140">
        <v>0</v>
      </c>
      <c r="S13" s="140">
        <v>0.88</v>
      </c>
      <c r="T13" s="140">
        <v>4.34</v>
      </c>
      <c r="U13" s="141">
        <f t="shared" si="0"/>
        <v>5.22</v>
      </c>
      <c r="V13" s="140">
        <v>100</v>
      </c>
      <c r="W13" s="140">
        <v>100</v>
      </c>
      <c r="X13" s="142" t="s">
        <v>2385</v>
      </c>
      <c r="Y13" s="143">
        <v>1</v>
      </c>
      <c r="Z13" s="143">
        <v>7</v>
      </c>
      <c r="AA13" s="143">
        <v>6</v>
      </c>
      <c r="AB13" s="139">
        <v>60</v>
      </c>
      <c r="AC13" s="144"/>
      <c r="AD13" s="141">
        <v>43.43</v>
      </c>
      <c r="AE13" s="145">
        <v>5</v>
      </c>
      <c r="AF13" s="146">
        <v>100</v>
      </c>
      <c r="AG13" s="147" t="s">
        <v>2408</v>
      </c>
      <c r="AH13" s="138" t="s">
        <v>2409</v>
      </c>
      <c r="AI13" s="148">
        <v>40</v>
      </c>
      <c r="AJ13" s="147" t="s">
        <v>730</v>
      </c>
      <c r="AK13" s="138" t="s">
        <v>2417</v>
      </c>
      <c r="AL13" s="148">
        <v>40</v>
      </c>
      <c r="AM13" s="147" t="s">
        <v>2418</v>
      </c>
      <c r="AN13" s="138"/>
      <c r="AO13" s="148">
        <v>10</v>
      </c>
      <c r="AP13" s="147" t="s">
        <v>1797</v>
      </c>
      <c r="AQ13" s="138"/>
      <c r="AR13" s="148">
        <v>10</v>
      </c>
      <c r="AS13" s="147"/>
      <c r="AT13" s="139"/>
      <c r="AU13" s="148"/>
      <c r="AV13" s="149"/>
      <c r="AW13" s="139"/>
      <c r="AX13" s="148"/>
      <c r="AY13" s="130"/>
    </row>
    <row r="14" spans="1:55" ht="82.8" x14ac:dyDescent="0.3">
      <c r="A14" s="131">
        <v>103</v>
      </c>
      <c r="B14" s="116" t="s">
        <v>7453</v>
      </c>
      <c r="C14" s="132" t="s">
        <v>2419</v>
      </c>
      <c r="D14" s="117" t="s">
        <v>2389</v>
      </c>
      <c r="E14" s="133" t="s">
        <v>2420</v>
      </c>
      <c r="F14" s="134">
        <v>16374</v>
      </c>
      <c r="G14" s="133" t="s">
        <v>2421</v>
      </c>
      <c r="H14" s="135">
        <v>2000</v>
      </c>
      <c r="I14" s="133" t="s">
        <v>2422</v>
      </c>
      <c r="J14" s="136">
        <v>258517.07</v>
      </c>
      <c r="K14" s="137" t="s">
        <v>1850</v>
      </c>
      <c r="L14" s="138" t="s">
        <v>2423</v>
      </c>
      <c r="M14" s="138" t="s">
        <v>2424</v>
      </c>
      <c r="N14" s="138" t="s">
        <v>2425</v>
      </c>
      <c r="O14" s="138" t="s">
        <v>2426</v>
      </c>
      <c r="P14" s="139" t="s">
        <v>2427</v>
      </c>
      <c r="Q14" s="140">
        <v>4.83</v>
      </c>
      <c r="R14" s="140">
        <v>0</v>
      </c>
      <c r="S14" s="140">
        <v>4.1500000000000004</v>
      </c>
      <c r="T14" s="140">
        <v>2.82</v>
      </c>
      <c r="U14" s="141">
        <f t="shared" si="0"/>
        <v>6.9700000000000006</v>
      </c>
      <c r="V14" s="140">
        <v>20</v>
      </c>
      <c r="W14" s="140">
        <v>100</v>
      </c>
      <c r="X14" s="142" t="s">
        <v>2385</v>
      </c>
      <c r="Y14" s="143">
        <v>3</v>
      </c>
      <c r="Z14" s="143">
        <v>8</v>
      </c>
      <c r="AA14" s="143">
        <v>1</v>
      </c>
      <c r="AB14" s="139">
        <v>60</v>
      </c>
      <c r="AC14" s="144">
        <v>256</v>
      </c>
      <c r="AD14" s="141">
        <v>28.22</v>
      </c>
      <c r="AE14" s="145">
        <v>5</v>
      </c>
      <c r="AF14" s="146">
        <v>20</v>
      </c>
      <c r="AG14" s="147" t="s">
        <v>2389</v>
      </c>
      <c r="AH14" s="138" t="s">
        <v>2390</v>
      </c>
      <c r="AI14" s="148">
        <v>100</v>
      </c>
      <c r="AJ14" s="147"/>
      <c r="AK14" s="138"/>
      <c r="AL14" s="148"/>
      <c r="AM14" s="147"/>
      <c r="AN14" s="138"/>
      <c r="AO14" s="148"/>
      <c r="AP14" s="147"/>
      <c r="AQ14" s="138"/>
      <c r="AR14" s="148"/>
      <c r="AS14" s="147"/>
      <c r="AT14" s="139"/>
      <c r="AU14" s="148"/>
      <c r="AV14" s="149"/>
      <c r="AW14" s="139"/>
      <c r="AX14" s="148"/>
      <c r="AY14" s="130"/>
    </row>
    <row r="15" spans="1:55" ht="110.4" x14ac:dyDescent="0.3">
      <c r="A15" s="131">
        <v>103</v>
      </c>
      <c r="B15" s="116" t="s">
        <v>7453</v>
      </c>
      <c r="C15" s="132" t="s">
        <v>2395</v>
      </c>
      <c r="D15" s="117" t="s">
        <v>2396</v>
      </c>
      <c r="E15" s="133" t="s">
        <v>2428</v>
      </c>
      <c r="F15" s="134">
        <v>21418</v>
      </c>
      <c r="G15" s="133" t="s">
        <v>2429</v>
      </c>
      <c r="H15" s="135">
        <v>2013</v>
      </c>
      <c r="I15" s="133" t="s">
        <v>2430</v>
      </c>
      <c r="J15" s="136">
        <v>65671.28</v>
      </c>
      <c r="K15" s="137" t="s">
        <v>1789</v>
      </c>
      <c r="L15" s="138" t="s">
        <v>2431</v>
      </c>
      <c r="M15" s="138" t="s">
        <v>2432</v>
      </c>
      <c r="N15" s="138" t="s">
        <v>2433</v>
      </c>
      <c r="O15" s="138" t="s">
        <v>2434</v>
      </c>
      <c r="P15" s="139" t="s">
        <v>2435</v>
      </c>
      <c r="Q15" s="140">
        <v>5.1660235294117651</v>
      </c>
      <c r="R15" s="140">
        <f>13134.24/1700</f>
        <v>7.7260235294117647</v>
      </c>
      <c r="S15" s="140">
        <v>1.06</v>
      </c>
      <c r="T15" s="140">
        <v>2.89</v>
      </c>
      <c r="U15" s="141">
        <f t="shared" si="0"/>
        <v>11.676023529411765</v>
      </c>
      <c r="V15" s="140">
        <v>100</v>
      </c>
      <c r="W15" s="140">
        <v>100</v>
      </c>
      <c r="X15" s="142" t="s">
        <v>2385</v>
      </c>
      <c r="Y15" s="143">
        <v>3</v>
      </c>
      <c r="Z15" s="143">
        <v>12</v>
      </c>
      <c r="AA15" s="143">
        <v>4</v>
      </c>
      <c r="AB15" s="139">
        <v>60</v>
      </c>
      <c r="AC15" s="144"/>
      <c r="AD15" s="141">
        <v>28.91</v>
      </c>
      <c r="AE15" s="145">
        <v>5</v>
      </c>
      <c r="AF15" s="146">
        <v>100</v>
      </c>
      <c r="AG15" s="147" t="s">
        <v>2396</v>
      </c>
      <c r="AH15" s="138" t="s">
        <v>2406</v>
      </c>
      <c r="AI15" s="148">
        <v>100</v>
      </c>
      <c r="AJ15" s="147"/>
      <c r="AK15" s="138"/>
      <c r="AL15" s="148"/>
      <c r="AM15" s="147"/>
      <c r="AN15" s="138"/>
      <c r="AO15" s="148"/>
      <c r="AP15" s="147"/>
      <c r="AQ15" s="138"/>
      <c r="AR15" s="148"/>
      <c r="AS15" s="147"/>
      <c r="AT15" s="139"/>
      <c r="AU15" s="148"/>
      <c r="AV15" s="149"/>
      <c r="AW15" s="139"/>
      <c r="AX15" s="148"/>
      <c r="AY15" s="130"/>
    </row>
    <row r="16" spans="1:55" ht="151.80000000000001" x14ac:dyDescent="0.3">
      <c r="A16" s="131">
        <v>103</v>
      </c>
      <c r="B16" s="116" t="s">
        <v>7453</v>
      </c>
      <c r="C16" s="132" t="s">
        <v>2395</v>
      </c>
      <c r="D16" s="117" t="s">
        <v>2396</v>
      </c>
      <c r="E16" s="133" t="s">
        <v>2436</v>
      </c>
      <c r="F16" s="134">
        <v>15669</v>
      </c>
      <c r="G16" s="133" t="s">
        <v>2437</v>
      </c>
      <c r="H16" s="135">
        <v>2000</v>
      </c>
      <c r="I16" s="133" t="s">
        <v>2438</v>
      </c>
      <c r="J16" s="136">
        <v>78904.44</v>
      </c>
      <c r="K16" s="137" t="s">
        <v>1850</v>
      </c>
      <c r="L16" s="138" t="s">
        <v>2439</v>
      </c>
      <c r="M16" s="138" t="s">
        <v>2440</v>
      </c>
      <c r="N16" s="138" t="s">
        <v>2441</v>
      </c>
      <c r="O16" s="138" t="s">
        <v>2442</v>
      </c>
      <c r="P16" s="139" t="s">
        <v>2443</v>
      </c>
      <c r="Q16" s="140">
        <v>3.9499999999999993</v>
      </c>
      <c r="R16" s="140">
        <v>0</v>
      </c>
      <c r="S16" s="140">
        <v>1.27</v>
      </c>
      <c r="T16" s="140">
        <v>3.34</v>
      </c>
      <c r="U16" s="141">
        <f t="shared" si="0"/>
        <v>4.6099999999999994</v>
      </c>
      <c r="V16" s="140">
        <v>100</v>
      </c>
      <c r="W16" s="140">
        <v>100</v>
      </c>
      <c r="X16" s="142" t="s">
        <v>2385</v>
      </c>
      <c r="Y16" s="143">
        <v>3</v>
      </c>
      <c r="Z16" s="143">
        <v>12</v>
      </c>
      <c r="AA16" s="143">
        <v>3</v>
      </c>
      <c r="AB16" s="139">
        <v>60</v>
      </c>
      <c r="AC16" s="144">
        <v>13</v>
      </c>
      <c r="AD16" s="141">
        <v>33.4</v>
      </c>
      <c r="AE16" s="145">
        <v>5</v>
      </c>
      <c r="AF16" s="146">
        <v>100</v>
      </c>
      <c r="AG16" s="147" t="s">
        <v>2396</v>
      </c>
      <c r="AH16" s="138" t="s">
        <v>2406</v>
      </c>
      <c r="AI16" s="148">
        <v>100</v>
      </c>
      <c r="AJ16" s="147"/>
      <c r="AK16" s="138"/>
      <c r="AL16" s="148"/>
      <c r="AM16" s="147"/>
      <c r="AN16" s="138"/>
      <c r="AO16" s="148"/>
      <c r="AP16" s="147"/>
      <c r="AQ16" s="138"/>
      <c r="AR16" s="148"/>
      <c r="AS16" s="147"/>
      <c r="AT16" s="139"/>
      <c r="AU16" s="148"/>
      <c r="AV16" s="149"/>
      <c r="AW16" s="139"/>
      <c r="AX16" s="148"/>
      <c r="AY16" s="130"/>
    </row>
    <row r="17" spans="1:51" ht="96.6" x14ac:dyDescent="0.3">
      <c r="A17" s="131">
        <v>103</v>
      </c>
      <c r="B17" s="116" t="s">
        <v>7453</v>
      </c>
      <c r="C17" s="132" t="s">
        <v>2407</v>
      </c>
      <c r="D17" s="117" t="s">
        <v>2408</v>
      </c>
      <c r="E17" s="133" t="s">
        <v>2409</v>
      </c>
      <c r="F17" s="134">
        <v>14126</v>
      </c>
      <c r="G17" s="133" t="s">
        <v>2444</v>
      </c>
      <c r="H17" s="135">
        <v>2005</v>
      </c>
      <c r="I17" s="133" t="s">
        <v>2445</v>
      </c>
      <c r="J17" s="136">
        <v>123044.02</v>
      </c>
      <c r="K17" s="137" t="s">
        <v>664</v>
      </c>
      <c r="L17" s="138" t="s">
        <v>2412</v>
      </c>
      <c r="M17" s="138" t="s">
        <v>2413</v>
      </c>
      <c r="N17" s="138" t="s">
        <v>2446</v>
      </c>
      <c r="O17" s="138" t="s">
        <v>2447</v>
      </c>
      <c r="P17" s="139" t="s">
        <v>2448</v>
      </c>
      <c r="Q17" s="140">
        <v>5.3000000000000007</v>
      </c>
      <c r="R17" s="140">
        <v>0</v>
      </c>
      <c r="S17" s="140">
        <v>1.98</v>
      </c>
      <c r="T17" s="140">
        <v>4.34</v>
      </c>
      <c r="U17" s="141">
        <f t="shared" si="0"/>
        <v>6.32</v>
      </c>
      <c r="V17" s="140">
        <v>100</v>
      </c>
      <c r="W17" s="140">
        <v>100</v>
      </c>
      <c r="X17" s="142" t="s">
        <v>2385</v>
      </c>
      <c r="Y17" s="143">
        <v>3</v>
      </c>
      <c r="Z17" s="143">
        <v>10</v>
      </c>
      <c r="AA17" s="143">
        <v>6</v>
      </c>
      <c r="AB17" s="139">
        <v>60</v>
      </c>
      <c r="AC17" s="144">
        <v>314</v>
      </c>
      <c r="AD17" s="141">
        <v>43.43</v>
      </c>
      <c r="AE17" s="145">
        <v>5</v>
      </c>
      <c r="AF17" s="146">
        <v>100</v>
      </c>
      <c r="AG17" s="147" t="s">
        <v>2408</v>
      </c>
      <c r="AH17" s="138" t="s">
        <v>2409</v>
      </c>
      <c r="AI17" s="148">
        <v>40</v>
      </c>
      <c r="AJ17" s="147" t="s">
        <v>730</v>
      </c>
      <c r="AK17" s="138" t="s">
        <v>2417</v>
      </c>
      <c r="AL17" s="148">
        <v>10</v>
      </c>
      <c r="AM17" s="147" t="s">
        <v>2449</v>
      </c>
      <c r="AN17" s="138" t="s">
        <v>2409</v>
      </c>
      <c r="AO17" s="148">
        <v>30</v>
      </c>
      <c r="AP17" s="147" t="s">
        <v>2418</v>
      </c>
      <c r="AQ17" s="138"/>
      <c r="AR17" s="148">
        <v>10</v>
      </c>
      <c r="AS17" s="147" t="s">
        <v>1797</v>
      </c>
      <c r="AT17" s="139"/>
      <c r="AU17" s="148">
        <v>10</v>
      </c>
      <c r="AV17" s="149"/>
      <c r="AW17" s="139"/>
      <c r="AX17" s="148"/>
      <c r="AY17" s="130"/>
    </row>
    <row r="18" spans="1:51" ht="82.8" x14ac:dyDescent="0.3">
      <c r="A18" s="131">
        <v>103</v>
      </c>
      <c r="B18" s="116" t="s">
        <v>7453</v>
      </c>
      <c r="C18" s="132" t="s">
        <v>2407</v>
      </c>
      <c r="D18" s="117" t="s">
        <v>2408</v>
      </c>
      <c r="E18" s="133" t="s">
        <v>2409</v>
      </c>
      <c r="F18" s="134">
        <v>14126</v>
      </c>
      <c r="G18" s="133" t="s">
        <v>2450</v>
      </c>
      <c r="H18" s="135">
        <v>2002</v>
      </c>
      <c r="I18" s="133" t="s">
        <v>2451</v>
      </c>
      <c r="J18" s="136">
        <v>153698.79999999999</v>
      </c>
      <c r="K18" s="137" t="s">
        <v>844</v>
      </c>
      <c r="L18" s="138" t="s">
        <v>2412</v>
      </c>
      <c r="M18" s="138" t="s">
        <v>2413</v>
      </c>
      <c r="N18" s="138" t="s">
        <v>2452</v>
      </c>
      <c r="O18" s="138" t="s">
        <v>2453</v>
      </c>
      <c r="P18" s="139" t="s">
        <v>2454</v>
      </c>
      <c r="Q18" s="140">
        <v>5.53</v>
      </c>
      <c r="R18" s="140">
        <v>0</v>
      </c>
      <c r="S18" s="140">
        <v>2.4700000000000002</v>
      </c>
      <c r="T18" s="140">
        <v>4.34</v>
      </c>
      <c r="U18" s="141">
        <f t="shared" si="0"/>
        <v>6.8100000000000005</v>
      </c>
      <c r="V18" s="140">
        <v>100</v>
      </c>
      <c r="W18" s="140">
        <v>100</v>
      </c>
      <c r="X18" s="142" t="s">
        <v>2385</v>
      </c>
      <c r="Y18" s="143">
        <v>3</v>
      </c>
      <c r="Z18" s="143">
        <v>1</v>
      </c>
      <c r="AA18" s="143">
        <v>2</v>
      </c>
      <c r="AB18" s="139">
        <v>60</v>
      </c>
      <c r="AC18" s="144">
        <v>16</v>
      </c>
      <c r="AD18" s="141">
        <v>43.43</v>
      </c>
      <c r="AE18" s="145">
        <v>5</v>
      </c>
      <c r="AF18" s="146">
        <v>100</v>
      </c>
      <c r="AG18" s="147" t="s">
        <v>2408</v>
      </c>
      <c r="AH18" s="138" t="s">
        <v>2409</v>
      </c>
      <c r="AI18" s="148">
        <v>40</v>
      </c>
      <c r="AJ18" s="147" t="s">
        <v>730</v>
      </c>
      <c r="AK18" s="138" t="s">
        <v>2417</v>
      </c>
      <c r="AL18" s="148">
        <v>40</v>
      </c>
      <c r="AM18" s="147" t="s">
        <v>2418</v>
      </c>
      <c r="AN18" s="138"/>
      <c r="AO18" s="148">
        <v>10</v>
      </c>
      <c r="AP18" s="147" t="s">
        <v>1797</v>
      </c>
      <c r="AQ18" s="138"/>
      <c r="AR18" s="148">
        <v>10</v>
      </c>
      <c r="AS18" s="147"/>
      <c r="AT18" s="139"/>
      <c r="AU18" s="148"/>
      <c r="AV18" s="149"/>
      <c r="AW18" s="139"/>
      <c r="AX18" s="148"/>
      <c r="AY18" s="130"/>
    </row>
    <row r="19" spans="1:51" ht="82.8" x14ac:dyDescent="0.3">
      <c r="A19" s="131">
        <v>103</v>
      </c>
      <c r="B19" s="116" t="s">
        <v>7453</v>
      </c>
      <c r="C19" s="132" t="s">
        <v>2455</v>
      </c>
      <c r="D19" s="117" t="s">
        <v>2456</v>
      </c>
      <c r="E19" s="133" t="s">
        <v>2457</v>
      </c>
      <c r="F19" s="134">
        <v>14231</v>
      </c>
      <c r="G19" s="133" t="s">
        <v>2458</v>
      </c>
      <c r="H19" s="135">
        <v>2011</v>
      </c>
      <c r="I19" s="133" t="s">
        <v>2458</v>
      </c>
      <c r="J19" s="136">
        <v>135315.84</v>
      </c>
      <c r="K19" s="137" t="s">
        <v>1789</v>
      </c>
      <c r="L19" s="138" t="s">
        <v>2412</v>
      </c>
      <c r="M19" s="138" t="s">
        <v>2459</v>
      </c>
      <c r="N19" s="138" t="s">
        <v>2460</v>
      </c>
      <c r="O19" s="138" t="s">
        <v>2461</v>
      </c>
      <c r="P19" s="139" t="s">
        <v>2462</v>
      </c>
      <c r="Q19" s="140">
        <v>4.53</v>
      </c>
      <c r="R19" s="140">
        <v>0</v>
      </c>
      <c r="S19" s="140">
        <v>2.17</v>
      </c>
      <c r="T19" s="140">
        <v>3.48</v>
      </c>
      <c r="U19" s="141">
        <f t="shared" si="0"/>
        <v>5.65</v>
      </c>
      <c r="V19" s="140">
        <v>100</v>
      </c>
      <c r="W19" s="140">
        <v>96</v>
      </c>
      <c r="X19" s="142" t="s">
        <v>2385</v>
      </c>
      <c r="Y19" s="143">
        <v>3</v>
      </c>
      <c r="Z19" s="143">
        <v>11</v>
      </c>
      <c r="AA19" s="143">
        <v>5</v>
      </c>
      <c r="AB19" s="139">
        <v>4</v>
      </c>
      <c r="AC19" s="144"/>
      <c r="AD19" s="141">
        <v>34.82</v>
      </c>
      <c r="AE19" s="145">
        <v>5</v>
      </c>
      <c r="AF19" s="146">
        <v>100</v>
      </c>
      <c r="AG19" s="147" t="s">
        <v>2456</v>
      </c>
      <c r="AH19" s="138" t="s">
        <v>2463</v>
      </c>
      <c r="AI19" s="148">
        <v>100</v>
      </c>
      <c r="AJ19" s="147"/>
      <c r="AK19" s="138"/>
      <c r="AL19" s="148"/>
      <c r="AM19" s="147"/>
      <c r="AN19" s="138"/>
      <c r="AO19" s="148"/>
      <c r="AP19" s="147"/>
      <c r="AQ19" s="138"/>
      <c r="AR19" s="148"/>
      <c r="AS19" s="147"/>
      <c r="AT19" s="139"/>
      <c r="AU19" s="148"/>
      <c r="AV19" s="149"/>
      <c r="AW19" s="139"/>
      <c r="AX19" s="148"/>
      <c r="AY19" s="130"/>
    </row>
    <row r="20" spans="1:51" ht="151.80000000000001" x14ac:dyDescent="0.3">
      <c r="A20" s="131">
        <v>103</v>
      </c>
      <c r="B20" s="116" t="s">
        <v>7453</v>
      </c>
      <c r="C20" s="132" t="s">
        <v>2395</v>
      </c>
      <c r="D20" s="117" t="s">
        <v>2396</v>
      </c>
      <c r="E20" s="133" t="s">
        <v>2436</v>
      </c>
      <c r="F20" s="134">
        <v>15669</v>
      </c>
      <c r="G20" s="133" t="s">
        <v>2464</v>
      </c>
      <c r="H20" s="135">
        <v>2014</v>
      </c>
      <c r="I20" s="133" t="s">
        <v>2465</v>
      </c>
      <c r="J20" s="136">
        <v>53667.51</v>
      </c>
      <c r="K20" s="137" t="s">
        <v>1789</v>
      </c>
      <c r="L20" s="138" t="s">
        <v>2439</v>
      </c>
      <c r="M20" s="138" t="s">
        <v>2440</v>
      </c>
      <c r="N20" s="138" t="s">
        <v>2466</v>
      </c>
      <c r="O20" s="138" t="s">
        <v>2467</v>
      </c>
      <c r="P20" s="139" t="s">
        <v>2468</v>
      </c>
      <c r="Q20" s="140">
        <v>7.2038352941176473</v>
      </c>
      <c r="R20" s="140">
        <f>10733.52/1700</f>
        <v>6.3138352941176477</v>
      </c>
      <c r="S20" s="140">
        <v>0.86</v>
      </c>
      <c r="T20" s="140">
        <v>3.34</v>
      </c>
      <c r="U20" s="141">
        <f t="shared" si="0"/>
        <v>10.513835294117648</v>
      </c>
      <c r="V20" s="140">
        <v>100</v>
      </c>
      <c r="W20" s="140">
        <v>97</v>
      </c>
      <c r="X20" s="142" t="s">
        <v>2385</v>
      </c>
      <c r="Y20" s="143">
        <v>3</v>
      </c>
      <c r="Z20" s="143">
        <v>12</v>
      </c>
      <c r="AA20" s="143">
        <v>3</v>
      </c>
      <c r="AB20" s="139">
        <v>60</v>
      </c>
      <c r="AC20" s="144">
        <v>316</v>
      </c>
      <c r="AD20" s="141">
        <v>33.4</v>
      </c>
      <c r="AE20" s="145">
        <v>5</v>
      </c>
      <c r="AF20" s="146">
        <v>100</v>
      </c>
      <c r="AG20" s="147" t="s">
        <v>2396</v>
      </c>
      <c r="AH20" s="138" t="s">
        <v>2406</v>
      </c>
      <c r="AI20" s="148">
        <v>100</v>
      </c>
      <c r="AJ20" s="147"/>
      <c r="AK20" s="138"/>
      <c r="AL20" s="148"/>
      <c r="AM20" s="147"/>
      <c r="AN20" s="138"/>
      <c r="AO20" s="148"/>
      <c r="AP20" s="147"/>
      <c r="AQ20" s="138"/>
      <c r="AR20" s="148"/>
      <c r="AS20" s="147"/>
      <c r="AT20" s="139"/>
      <c r="AU20" s="148"/>
      <c r="AV20" s="149"/>
      <c r="AW20" s="139"/>
      <c r="AX20" s="148"/>
      <c r="AY20" s="130"/>
    </row>
    <row r="21" spans="1:51" ht="151.80000000000001" x14ac:dyDescent="0.3">
      <c r="A21" s="131">
        <v>103</v>
      </c>
      <c r="B21" s="116" t="s">
        <v>7453</v>
      </c>
      <c r="C21" s="132" t="s">
        <v>2395</v>
      </c>
      <c r="D21" s="117" t="s">
        <v>2396</v>
      </c>
      <c r="E21" s="133" t="s">
        <v>2436</v>
      </c>
      <c r="F21" s="134">
        <v>15669</v>
      </c>
      <c r="G21" s="133" t="s">
        <v>2469</v>
      </c>
      <c r="H21" s="135">
        <v>2004</v>
      </c>
      <c r="I21" s="133" t="s">
        <v>2470</v>
      </c>
      <c r="J21" s="136">
        <v>85342.22</v>
      </c>
      <c r="K21" s="137" t="s">
        <v>664</v>
      </c>
      <c r="L21" s="138" t="s">
        <v>2439</v>
      </c>
      <c r="M21" s="138" t="s">
        <v>2440</v>
      </c>
      <c r="N21" s="138" t="s">
        <v>2466</v>
      </c>
      <c r="O21" s="138" t="s">
        <v>2467</v>
      </c>
      <c r="P21" s="139" t="s">
        <v>2471</v>
      </c>
      <c r="Q21" s="140">
        <v>4</v>
      </c>
      <c r="R21" s="140">
        <v>0</v>
      </c>
      <c r="S21" s="140">
        <v>1.37</v>
      </c>
      <c r="T21" s="140">
        <v>3.34</v>
      </c>
      <c r="U21" s="141">
        <f t="shared" si="0"/>
        <v>4.71</v>
      </c>
      <c r="V21" s="140">
        <v>100</v>
      </c>
      <c r="W21" s="140">
        <v>100</v>
      </c>
      <c r="X21" s="142" t="s">
        <v>2385</v>
      </c>
      <c r="Y21" s="143">
        <v>3</v>
      </c>
      <c r="Z21" s="143">
        <v>12</v>
      </c>
      <c r="AA21" s="143">
        <v>3</v>
      </c>
      <c r="AB21" s="139">
        <v>60</v>
      </c>
      <c r="AC21" s="144">
        <v>316</v>
      </c>
      <c r="AD21" s="141">
        <v>33.4</v>
      </c>
      <c r="AE21" s="145">
        <v>5</v>
      </c>
      <c r="AF21" s="146">
        <v>100</v>
      </c>
      <c r="AG21" s="147" t="s">
        <v>2396</v>
      </c>
      <c r="AH21" s="138" t="s">
        <v>2406</v>
      </c>
      <c r="AI21" s="148">
        <v>100</v>
      </c>
      <c r="AJ21" s="147"/>
      <c r="AK21" s="138"/>
      <c r="AL21" s="148"/>
      <c r="AM21" s="147"/>
      <c r="AN21" s="138"/>
      <c r="AO21" s="148"/>
      <c r="AP21" s="147" t="s">
        <v>1069</v>
      </c>
      <c r="AQ21" s="138"/>
      <c r="AR21" s="148"/>
      <c r="AS21" s="147"/>
      <c r="AT21" s="139"/>
      <c r="AU21" s="148"/>
      <c r="AV21" s="149"/>
      <c r="AW21" s="139"/>
      <c r="AX21" s="148"/>
      <c r="AY21" s="130"/>
    </row>
    <row r="22" spans="1:51" ht="110.4" x14ac:dyDescent="0.3">
      <c r="A22" s="131">
        <v>103</v>
      </c>
      <c r="B22" s="116" t="s">
        <v>7453</v>
      </c>
      <c r="C22" s="132" t="s">
        <v>2472</v>
      </c>
      <c r="D22" s="117" t="s">
        <v>2473</v>
      </c>
      <c r="E22" s="133" t="s">
        <v>2474</v>
      </c>
      <c r="F22" s="134" t="s">
        <v>2475</v>
      </c>
      <c r="G22" s="133" t="s">
        <v>2476</v>
      </c>
      <c r="H22" s="135">
        <v>2013</v>
      </c>
      <c r="I22" s="133" t="s">
        <v>2477</v>
      </c>
      <c r="J22" s="136">
        <v>167133.49</v>
      </c>
      <c r="K22" s="137" t="s">
        <v>1789</v>
      </c>
      <c r="L22" s="138" t="s">
        <v>2478</v>
      </c>
      <c r="M22" s="138" t="s">
        <v>2479</v>
      </c>
      <c r="N22" s="138" t="s">
        <v>2480</v>
      </c>
      <c r="O22" s="138" t="s">
        <v>2481</v>
      </c>
      <c r="P22" s="139" t="s">
        <v>2482</v>
      </c>
      <c r="Q22" s="140">
        <v>4.1127764705882379</v>
      </c>
      <c r="R22" s="140">
        <f>33426.72/1700</f>
        <v>19.662776470588238</v>
      </c>
      <c r="S22" s="140">
        <v>2.69</v>
      </c>
      <c r="T22" s="140">
        <v>2.81</v>
      </c>
      <c r="U22" s="141">
        <f t="shared" si="0"/>
        <v>25.162776470588238</v>
      </c>
      <c r="V22" s="140">
        <v>100</v>
      </c>
      <c r="W22" s="140">
        <v>100</v>
      </c>
      <c r="X22" s="142" t="s">
        <v>2385</v>
      </c>
      <c r="Y22" s="143">
        <v>5</v>
      </c>
      <c r="Z22" s="143">
        <v>1</v>
      </c>
      <c r="AA22" s="143">
        <v>2</v>
      </c>
      <c r="AB22" s="139">
        <v>34</v>
      </c>
      <c r="AC22" s="144"/>
      <c r="AD22" s="141">
        <v>28.08</v>
      </c>
      <c r="AE22" s="145">
        <v>5</v>
      </c>
      <c r="AF22" s="146">
        <v>100</v>
      </c>
      <c r="AG22" s="147" t="s">
        <v>2418</v>
      </c>
      <c r="AH22" s="138" t="s">
        <v>2483</v>
      </c>
      <c r="AI22" s="148">
        <v>40</v>
      </c>
      <c r="AJ22" s="147" t="s">
        <v>2484</v>
      </c>
      <c r="AK22" s="138" t="s">
        <v>2485</v>
      </c>
      <c r="AL22" s="148">
        <v>20</v>
      </c>
      <c r="AM22" s="147" t="s">
        <v>1830</v>
      </c>
      <c r="AN22" s="138" t="s">
        <v>2474</v>
      </c>
      <c r="AO22" s="148">
        <v>40</v>
      </c>
      <c r="AP22" s="147"/>
      <c r="AQ22" s="138"/>
      <c r="AR22" s="148"/>
      <c r="AS22" s="147"/>
      <c r="AT22" s="139"/>
      <c r="AU22" s="148"/>
      <c r="AV22" s="149"/>
      <c r="AW22" s="139"/>
      <c r="AX22" s="148"/>
      <c r="AY22" s="130"/>
    </row>
    <row r="23" spans="1:51" ht="82.8" x14ac:dyDescent="0.3">
      <c r="A23" s="131">
        <v>103</v>
      </c>
      <c r="B23" s="116" t="s">
        <v>7453</v>
      </c>
      <c r="C23" s="132" t="s">
        <v>2419</v>
      </c>
      <c r="D23" s="117" t="s">
        <v>2391</v>
      </c>
      <c r="E23" s="133" t="s">
        <v>2486</v>
      </c>
      <c r="F23" s="134">
        <v>16256</v>
      </c>
      <c r="G23" s="133" t="s">
        <v>2487</v>
      </c>
      <c r="H23" s="135">
        <v>2011</v>
      </c>
      <c r="I23" s="133" t="s">
        <v>2488</v>
      </c>
      <c r="J23" s="136">
        <v>60582.77</v>
      </c>
      <c r="K23" s="137" t="s">
        <v>1789</v>
      </c>
      <c r="L23" s="138" t="s">
        <v>2412</v>
      </c>
      <c r="M23" s="138" t="s">
        <v>2413</v>
      </c>
      <c r="N23" s="138" t="s">
        <v>2489</v>
      </c>
      <c r="O23" s="138" t="s">
        <v>2490</v>
      </c>
      <c r="P23" s="139" t="s">
        <v>2491</v>
      </c>
      <c r="Q23" s="140">
        <v>3.34</v>
      </c>
      <c r="R23" s="140">
        <v>0</v>
      </c>
      <c r="S23" s="140">
        <v>0.97</v>
      </c>
      <c r="T23" s="140">
        <v>2.87</v>
      </c>
      <c r="U23" s="141">
        <f t="shared" si="0"/>
        <v>3.84</v>
      </c>
      <c r="V23" s="140">
        <v>100</v>
      </c>
      <c r="W23" s="140">
        <v>100</v>
      </c>
      <c r="X23" s="142" t="s">
        <v>2385</v>
      </c>
      <c r="Y23" s="143">
        <v>3</v>
      </c>
      <c r="Z23" s="143">
        <v>2</v>
      </c>
      <c r="AA23" s="143">
        <v>3</v>
      </c>
      <c r="AB23" s="139">
        <v>44</v>
      </c>
      <c r="AC23" s="144"/>
      <c r="AD23" s="141">
        <v>28.68</v>
      </c>
      <c r="AE23" s="145">
        <v>5</v>
      </c>
      <c r="AF23" s="146">
        <v>100</v>
      </c>
      <c r="AG23" s="147" t="s">
        <v>2391</v>
      </c>
      <c r="AH23" s="138" t="s">
        <v>2392</v>
      </c>
      <c r="AI23" s="148">
        <v>50</v>
      </c>
      <c r="AJ23" s="147" t="s">
        <v>2492</v>
      </c>
      <c r="AK23" s="138" t="s">
        <v>2493</v>
      </c>
      <c r="AL23" s="148">
        <v>5</v>
      </c>
      <c r="AM23" s="147" t="s">
        <v>2418</v>
      </c>
      <c r="AN23" s="138" t="s">
        <v>2494</v>
      </c>
      <c r="AO23" s="148">
        <v>35</v>
      </c>
      <c r="AP23" s="147" t="s">
        <v>1830</v>
      </c>
      <c r="AQ23" s="138" t="s">
        <v>2392</v>
      </c>
      <c r="AR23" s="148">
        <v>10</v>
      </c>
      <c r="AS23" s="147"/>
      <c r="AT23" s="139"/>
      <c r="AU23" s="148"/>
      <c r="AV23" s="149"/>
      <c r="AW23" s="139"/>
      <c r="AX23" s="148"/>
      <c r="AY23" s="130"/>
    </row>
    <row r="24" spans="1:51" ht="82.8" x14ac:dyDescent="0.3">
      <c r="A24" s="131">
        <v>103</v>
      </c>
      <c r="B24" s="116" t="s">
        <v>7453</v>
      </c>
      <c r="C24" s="132" t="s">
        <v>2376</v>
      </c>
      <c r="D24" s="117" t="s">
        <v>2495</v>
      </c>
      <c r="E24" s="133" t="s">
        <v>2388</v>
      </c>
      <c r="F24" s="134" t="s">
        <v>2496</v>
      </c>
      <c r="G24" s="133" t="s">
        <v>2497</v>
      </c>
      <c r="H24" s="135">
        <v>2003</v>
      </c>
      <c r="I24" s="133" t="s">
        <v>2498</v>
      </c>
      <c r="J24" s="136">
        <v>51948.46</v>
      </c>
      <c r="K24" s="137" t="s">
        <v>844</v>
      </c>
      <c r="L24" s="138" t="s">
        <v>2499</v>
      </c>
      <c r="M24" s="138" t="s">
        <v>2500</v>
      </c>
      <c r="N24" s="138" t="s">
        <v>2501</v>
      </c>
      <c r="O24" s="138" t="s">
        <v>2502</v>
      </c>
      <c r="P24" s="139" t="s">
        <v>2503</v>
      </c>
      <c r="Q24" s="140">
        <v>4.5600000000000005</v>
      </c>
      <c r="R24" s="140">
        <v>0</v>
      </c>
      <c r="S24" s="140">
        <v>0.83</v>
      </c>
      <c r="T24" s="140">
        <v>4.16</v>
      </c>
      <c r="U24" s="141">
        <f t="shared" si="0"/>
        <v>4.99</v>
      </c>
      <c r="V24" s="140">
        <v>100</v>
      </c>
      <c r="W24" s="140">
        <v>100</v>
      </c>
      <c r="X24" s="142" t="s">
        <v>2385</v>
      </c>
      <c r="Y24" s="143">
        <v>3</v>
      </c>
      <c r="Z24" s="143">
        <v>11</v>
      </c>
      <c r="AA24" s="143">
        <v>4</v>
      </c>
      <c r="AB24" s="139">
        <v>4</v>
      </c>
      <c r="AC24" s="144">
        <v>72</v>
      </c>
      <c r="AD24" s="141">
        <v>41.55</v>
      </c>
      <c r="AE24" s="145">
        <v>5</v>
      </c>
      <c r="AF24" s="146">
        <v>100</v>
      </c>
      <c r="AG24" s="147" t="s">
        <v>2495</v>
      </c>
      <c r="AH24" s="138" t="s">
        <v>2388</v>
      </c>
      <c r="AI24" s="148">
        <v>16</v>
      </c>
      <c r="AJ24" s="147" t="s">
        <v>2389</v>
      </c>
      <c r="AK24" s="138" t="s">
        <v>2390</v>
      </c>
      <c r="AL24" s="148">
        <v>41</v>
      </c>
      <c r="AM24" s="147" t="s">
        <v>2386</v>
      </c>
      <c r="AN24" s="138" t="s">
        <v>2377</v>
      </c>
      <c r="AO24" s="148">
        <v>10</v>
      </c>
      <c r="AP24" s="147" t="s">
        <v>2504</v>
      </c>
      <c r="AQ24" s="138" t="s">
        <v>2392</v>
      </c>
      <c r="AR24" s="148">
        <v>18</v>
      </c>
      <c r="AS24" s="147" t="s">
        <v>1797</v>
      </c>
      <c r="AT24" s="139"/>
      <c r="AU24" s="148">
        <v>11</v>
      </c>
      <c r="AV24" s="149" t="s">
        <v>2505</v>
      </c>
      <c r="AW24" s="139"/>
      <c r="AX24" s="148">
        <v>4</v>
      </c>
      <c r="AY24" s="130"/>
    </row>
    <row r="25" spans="1:51" ht="82.8" x14ac:dyDescent="0.3">
      <c r="A25" s="131">
        <v>103</v>
      </c>
      <c r="B25" s="116" t="s">
        <v>7453</v>
      </c>
      <c r="C25" s="132" t="s">
        <v>2455</v>
      </c>
      <c r="D25" s="117" t="s">
        <v>2456</v>
      </c>
      <c r="E25" s="133" t="s">
        <v>2506</v>
      </c>
      <c r="F25" s="134">
        <v>13530</v>
      </c>
      <c r="G25" s="133" t="s">
        <v>2507</v>
      </c>
      <c r="H25" s="135">
        <v>2007</v>
      </c>
      <c r="I25" s="133" t="s">
        <v>2508</v>
      </c>
      <c r="J25" s="136">
        <v>86603.38</v>
      </c>
      <c r="K25" s="137" t="s">
        <v>1789</v>
      </c>
      <c r="L25" s="138" t="s">
        <v>2412</v>
      </c>
      <c r="M25" s="138" t="s">
        <v>2413</v>
      </c>
      <c r="N25" s="138" t="s">
        <v>2509</v>
      </c>
      <c r="O25" s="138" t="s">
        <v>2510</v>
      </c>
      <c r="P25" s="139" t="s">
        <v>2511</v>
      </c>
      <c r="Q25" s="140">
        <v>4.32</v>
      </c>
      <c r="R25" s="140">
        <v>0</v>
      </c>
      <c r="S25" s="140">
        <v>1.39</v>
      </c>
      <c r="T25" s="140">
        <v>3.65</v>
      </c>
      <c r="U25" s="141">
        <f t="shared" si="0"/>
        <v>5.04</v>
      </c>
      <c r="V25" s="140">
        <v>100</v>
      </c>
      <c r="W25" s="140">
        <v>100</v>
      </c>
      <c r="X25" s="142" t="s">
        <v>2385</v>
      </c>
      <c r="Y25" s="143"/>
      <c r="Z25" s="143"/>
      <c r="AA25" s="143"/>
      <c r="AB25" s="139">
        <v>4</v>
      </c>
      <c r="AC25" s="144"/>
      <c r="AD25" s="141">
        <v>36.49</v>
      </c>
      <c r="AE25" s="145">
        <v>5</v>
      </c>
      <c r="AF25" s="146">
        <v>100</v>
      </c>
      <c r="AG25" s="147" t="s">
        <v>2456</v>
      </c>
      <c r="AH25" s="138" t="s">
        <v>2506</v>
      </c>
      <c r="AI25" s="148">
        <v>100</v>
      </c>
      <c r="AJ25" s="147"/>
      <c r="AK25" s="138"/>
      <c r="AL25" s="148"/>
      <c r="AM25" s="147"/>
      <c r="AN25" s="138"/>
      <c r="AO25" s="148"/>
      <c r="AP25" s="147"/>
      <c r="AQ25" s="138"/>
      <c r="AR25" s="148"/>
      <c r="AS25" s="147"/>
      <c r="AT25" s="139"/>
      <c r="AU25" s="148"/>
      <c r="AV25" s="149"/>
      <c r="AW25" s="139"/>
      <c r="AX25" s="148"/>
      <c r="AY25" s="130"/>
    </row>
    <row r="26" spans="1:51" ht="82.8" x14ac:dyDescent="0.3">
      <c r="A26" s="131">
        <v>103</v>
      </c>
      <c r="B26" s="116" t="s">
        <v>7453</v>
      </c>
      <c r="C26" s="132" t="s">
        <v>2512</v>
      </c>
      <c r="D26" s="117" t="s">
        <v>2408</v>
      </c>
      <c r="E26" s="133" t="s">
        <v>2409</v>
      </c>
      <c r="F26" s="134">
        <v>14126</v>
      </c>
      <c r="G26" s="133" t="s">
        <v>351</v>
      </c>
      <c r="H26" s="135">
        <v>2008</v>
      </c>
      <c r="I26" s="133" t="s">
        <v>2513</v>
      </c>
      <c r="J26" s="136">
        <v>73571.88</v>
      </c>
      <c r="K26" s="137" t="s">
        <v>1789</v>
      </c>
      <c r="L26" s="138" t="s">
        <v>2412</v>
      </c>
      <c r="M26" s="138" t="s">
        <v>2514</v>
      </c>
      <c r="N26" s="138" t="s">
        <v>2515</v>
      </c>
      <c r="O26" s="138" t="s">
        <v>2516</v>
      </c>
      <c r="P26" s="139" t="s">
        <v>2517</v>
      </c>
      <c r="Q26" s="140">
        <v>4.9099999999999993</v>
      </c>
      <c r="R26" s="140">
        <v>0</v>
      </c>
      <c r="S26" s="140">
        <v>1.18</v>
      </c>
      <c r="T26" s="140">
        <v>4.34</v>
      </c>
      <c r="U26" s="141">
        <f t="shared" si="0"/>
        <v>5.52</v>
      </c>
      <c r="V26" s="140">
        <v>100</v>
      </c>
      <c r="W26" s="140">
        <v>98</v>
      </c>
      <c r="X26" s="142" t="s">
        <v>2385</v>
      </c>
      <c r="Y26" s="143"/>
      <c r="Z26" s="143"/>
      <c r="AA26" s="143"/>
      <c r="AB26" s="139">
        <v>60</v>
      </c>
      <c r="AC26" s="144"/>
      <c r="AD26" s="141">
        <v>43.43</v>
      </c>
      <c r="AE26" s="145">
        <v>5</v>
      </c>
      <c r="AF26" s="146">
        <v>100</v>
      </c>
      <c r="AG26" s="147" t="s">
        <v>2408</v>
      </c>
      <c r="AH26" s="138" t="s">
        <v>2409</v>
      </c>
      <c r="AI26" s="148">
        <v>13</v>
      </c>
      <c r="AJ26" s="147" t="s">
        <v>2449</v>
      </c>
      <c r="AK26" s="138" t="s">
        <v>2409</v>
      </c>
      <c r="AL26" s="148">
        <v>39</v>
      </c>
      <c r="AM26" s="147" t="s">
        <v>1797</v>
      </c>
      <c r="AN26" s="138"/>
      <c r="AO26" s="148">
        <v>38</v>
      </c>
      <c r="AP26" s="147"/>
      <c r="AQ26" s="138"/>
      <c r="AR26" s="148"/>
      <c r="AS26" s="147"/>
      <c r="AT26" s="139"/>
      <c r="AU26" s="148"/>
      <c r="AV26" s="149"/>
      <c r="AW26" s="139"/>
      <c r="AX26" s="148"/>
      <c r="AY26" s="130"/>
    </row>
    <row r="27" spans="1:51" ht="82.8" x14ac:dyDescent="0.3">
      <c r="A27" s="131">
        <v>103</v>
      </c>
      <c r="B27" s="116" t="s">
        <v>7453</v>
      </c>
      <c r="C27" s="132" t="s">
        <v>2518</v>
      </c>
      <c r="D27" s="117" t="s">
        <v>2519</v>
      </c>
      <c r="E27" s="133" t="s">
        <v>2520</v>
      </c>
      <c r="F27" s="134">
        <v>15639</v>
      </c>
      <c r="G27" s="133" t="s">
        <v>2521</v>
      </c>
      <c r="H27" s="135">
        <v>2010</v>
      </c>
      <c r="I27" s="133" t="s">
        <v>2522</v>
      </c>
      <c r="J27" s="136">
        <v>61587.06</v>
      </c>
      <c r="K27" s="137" t="s">
        <v>1789</v>
      </c>
      <c r="L27" s="138" t="s">
        <v>2523</v>
      </c>
      <c r="M27" s="138" t="s">
        <v>2524</v>
      </c>
      <c r="N27" s="138" t="s">
        <v>2525</v>
      </c>
      <c r="O27" s="138" t="s">
        <v>2526</v>
      </c>
      <c r="P27" s="139" t="s">
        <v>2527</v>
      </c>
      <c r="Q27" s="140">
        <v>3.08</v>
      </c>
      <c r="R27" s="140">
        <v>0</v>
      </c>
      <c r="S27" s="140">
        <v>0.99</v>
      </c>
      <c r="T27" s="140">
        <v>2.6</v>
      </c>
      <c r="U27" s="141">
        <f t="shared" si="0"/>
        <v>3.59</v>
      </c>
      <c r="V27" s="140">
        <v>70</v>
      </c>
      <c r="W27" s="140">
        <v>100</v>
      </c>
      <c r="X27" s="142" t="s">
        <v>2385</v>
      </c>
      <c r="Y27" s="143">
        <v>1</v>
      </c>
      <c r="Z27" s="143">
        <v>8</v>
      </c>
      <c r="AA27" s="143">
        <v>1</v>
      </c>
      <c r="AB27" s="139">
        <v>66</v>
      </c>
      <c r="AC27" s="144"/>
      <c r="AD27" s="141">
        <v>26.01</v>
      </c>
      <c r="AE27" s="145">
        <v>5</v>
      </c>
      <c r="AF27" s="146">
        <v>70</v>
      </c>
      <c r="AG27" s="147"/>
      <c r="AH27" s="138" t="s">
        <v>2528</v>
      </c>
      <c r="AI27" s="148">
        <v>84</v>
      </c>
      <c r="AJ27" s="147" t="s">
        <v>2529</v>
      </c>
      <c r="AK27" s="138" t="s">
        <v>2530</v>
      </c>
      <c r="AL27" s="148">
        <v>1</v>
      </c>
      <c r="AM27" s="147" t="s">
        <v>2418</v>
      </c>
      <c r="AN27" s="138" t="s">
        <v>2494</v>
      </c>
      <c r="AO27" s="148">
        <v>15</v>
      </c>
      <c r="AP27" s="147"/>
      <c r="AQ27" s="138"/>
      <c r="AR27" s="148"/>
      <c r="AS27" s="147"/>
      <c r="AT27" s="139"/>
      <c r="AU27" s="148"/>
      <c r="AV27" s="149"/>
      <c r="AW27" s="139"/>
      <c r="AX27" s="148"/>
      <c r="AY27" s="130"/>
    </row>
    <row r="28" spans="1:51" ht="82.8" x14ac:dyDescent="0.3">
      <c r="A28" s="131">
        <v>103</v>
      </c>
      <c r="B28" s="116" t="s">
        <v>7453</v>
      </c>
      <c r="C28" s="132" t="s">
        <v>2455</v>
      </c>
      <c r="D28" s="117" t="s">
        <v>2456</v>
      </c>
      <c r="E28" s="133" t="s">
        <v>2457</v>
      </c>
      <c r="F28" s="134">
        <v>14231</v>
      </c>
      <c r="G28" s="133" t="s">
        <v>2531</v>
      </c>
      <c r="H28" s="135">
        <v>2002</v>
      </c>
      <c r="I28" s="133" t="s">
        <v>2532</v>
      </c>
      <c r="J28" s="136">
        <v>200030</v>
      </c>
      <c r="K28" s="137" t="s">
        <v>844</v>
      </c>
      <c r="L28" s="138" t="s">
        <v>2412</v>
      </c>
      <c r="M28" s="138" t="s">
        <v>2413</v>
      </c>
      <c r="N28" s="138" t="s">
        <v>2533</v>
      </c>
      <c r="O28" s="138" t="s">
        <v>2534</v>
      </c>
      <c r="P28" s="139" t="s">
        <v>2535</v>
      </c>
      <c r="Q28" s="140">
        <v>5.0299999999999994</v>
      </c>
      <c r="R28" s="140">
        <v>0</v>
      </c>
      <c r="S28" s="140">
        <v>3.21</v>
      </c>
      <c r="T28" s="140">
        <v>3.48</v>
      </c>
      <c r="U28" s="141">
        <f t="shared" si="0"/>
        <v>6.6899999999999995</v>
      </c>
      <c r="V28" s="140">
        <v>100</v>
      </c>
      <c r="W28" s="140">
        <v>100</v>
      </c>
      <c r="X28" s="142" t="s">
        <v>2385</v>
      </c>
      <c r="Y28" s="143"/>
      <c r="Z28" s="143"/>
      <c r="AA28" s="143"/>
      <c r="AB28" s="139">
        <v>4</v>
      </c>
      <c r="AC28" s="144"/>
      <c r="AD28" s="141">
        <v>34.82</v>
      </c>
      <c r="AE28" s="145">
        <v>5</v>
      </c>
      <c r="AF28" s="146">
        <v>100</v>
      </c>
      <c r="AG28" s="147" t="s">
        <v>2456</v>
      </c>
      <c r="AH28" s="138" t="s">
        <v>2463</v>
      </c>
      <c r="AI28" s="148">
        <v>100</v>
      </c>
      <c r="AJ28" s="147"/>
      <c r="AK28" s="138"/>
      <c r="AL28" s="148"/>
      <c r="AM28" s="147"/>
      <c r="AN28" s="138"/>
      <c r="AO28" s="148"/>
      <c r="AP28" s="147"/>
      <c r="AQ28" s="138"/>
      <c r="AR28" s="148"/>
      <c r="AS28" s="147"/>
      <c r="AT28" s="139"/>
      <c r="AU28" s="148"/>
      <c r="AV28" s="149"/>
      <c r="AW28" s="139"/>
      <c r="AX28" s="148"/>
      <c r="AY28" s="130"/>
    </row>
    <row r="29" spans="1:51" ht="82.8" x14ac:dyDescent="0.3">
      <c r="A29" s="131">
        <v>103</v>
      </c>
      <c r="B29" s="116" t="s">
        <v>7453</v>
      </c>
      <c r="C29" s="132" t="s">
        <v>2376</v>
      </c>
      <c r="D29" s="117" t="s">
        <v>1602</v>
      </c>
      <c r="E29" s="133" t="s">
        <v>2377</v>
      </c>
      <c r="F29" s="134" t="s">
        <v>2536</v>
      </c>
      <c r="G29" s="133" t="s">
        <v>2537</v>
      </c>
      <c r="H29" s="135">
        <v>2010</v>
      </c>
      <c r="I29" s="133" t="s">
        <v>2538</v>
      </c>
      <c r="J29" s="136">
        <v>236342.83</v>
      </c>
      <c r="K29" s="137" t="s">
        <v>1789</v>
      </c>
      <c r="L29" s="138" t="s">
        <v>2539</v>
      </c>
      <c r="M29" s="138" t="s">
        <v>2540</v>
      </c>
      <c r="N29" s="138" t="s">
        <v>2541</v>
      </c>
      <c r="O29" s="138" t="s">
        <v>2542</v>
      </c>
      <c r="P29" s="139" t="s">
        <v>2543</v>
      </c>
      <c r="Q29" s="140">
        <v>5.2700000000000005</v>
      </c>
      <c r="R29" s="140">
        <v>0</v>
      </c>
      <c r="S29" s="140">
        <v>3.8</v>
      </c>
      <c r="T29" s="140">
        <v>3.43</v>
      </c>
      <c r="U29" s="141">
        <f t="shared" si="0"/>
        <v>7.23</v>
      </c>
      <c r="V29" s="140">
        <v>100</v>
      </c>
      <c r="W29" s="140">
        <v>100</v>
      </c>
      <c r="X29" s="142" t="s">
        <v>2385</v>
      </c>
      <c r="Y29" s="143">
        <v>3</v>
      </c>
      <c r="Z29" s="143">
        <v>2</v>
      </c>
      <c r="AA29" s="143">
        <v>3</v>
      </c>
      <c r="AB29" s="139">
        <v>4</v>
      </c>
      <c r="AC29" s="144"/>
      <c r="AD29" s="141">
        <v>34.26</v>
      </c>
      <c r="AE29" s="145">
        <v>5</v>
      </c>
      <c r="AF29" s="146">
        <v>100</v>
      </c>
      <c r="AG29" s="147" t="s">
        <v>2386</v>
      </c>
      <c r="AH29" s="138" t="s">
        <v>2377</v>
      </c>
      <c r="AI29" s="148">
        <v>25</v>
      </c>
      <c r="AJ29" s="147" t="s">
        <v>2387</v>
      </c>
      <c r="AK29" s="138" t="s">
        <v>2388</v>
      </c>
      <c r="AL29" s="148">
        <v>50</v>
      </c>
      <c r="AM29" s="147" t="s">
        <v>2389</v>
      </c>
      <c r="AN29" s="138" t="s">
        <v>2390</v>
      </c>
      <c r="AO29" s="148">
        <v>9</v>
      </c>
      <c r="AP29" s="147" t="s">
        <v>2544</v>
      </c>
      <c r="AQ29" s="138"/>
      <c r="AR29" s="148">
        <v>3</v>
      </c>
      <c r="AS29" s="147" t="s">
        <v>2545</v>
      </c>
      <c r="AT29" s="139"/>
      <c r="AU29" s="148">
        <v>13</v>
      </c>
      <c r="AV29" s="149"/>
      <c r="AW29" s="139"/>
      <c r="AX29" s="148"/>
      <c r="AY29" s="130"/>
    </row>
    <row r="30" spans="1:51" ht="82.8" x14ac:dyDescent="0.3">
      <c r="A30" s="131">
        <v>103</v>
      </c>
      <c r="B30" s="116" t="s">
        <v>7453</v>
      </c>
      <c r="C30" s="132" t="s">
        <v>2455</v>
      </c>
      <c r="D30" s="117" t="s">
        <v>2456</v>
      </c>
      <c r="E30" s="133" t="s">
        <v>2457</v>
      </c>
      <c r="F30" s="134">
        <v>14231</v>
      </c>
      <c r="G30" s="133" t="s">
        <v>2546</v>
      </c>
      <c r="H30" s="135">
        <v>2006</v>
      </c>
      <c r="I30" s="133" t="s">
        <v>2547</v>
      </c>
      <c r="J30" s="136">
        <v>410002</v>
      </c>
      <c r="K30" s="137" t="s">
        <v>664</v>
      </c>
      <c r="L30" s="138" t="s">
        <v>2412</v>
      </c>
      <c r="M30" s="138" t="s">
        <v>2413</v>
      </c>
      <c r="N30" s="138" t="s">
        <v>2548</v>
      </c>
      <c r="O30" s="138" t="s">
        <v>2549</v>
      </c>
      <c r="P30" s="139" t="s">
        <v>2550</v>
      </c>
      <c r="Q30" s="140">
        <v>6.66</v>
      </c>
      <c r="R30" s="140">
        <v>0</v>
      </c>
      <c r="S30" s="140">
        <v>6.59</v>
      </c>
      <c r="T30" s="140">
        <v>3.48</v>
      </c>
      <c r="U30" s="141">
        <f t="shared" si="0"/>
        <v>10.07</v>
      </c>
      <c r="V30" s="140">
        <v>100</v>
      </c>
      <c r="W30" s="140">
        <v>100</v>
      </c>
      <c r="X30" s="142" t="s">
        <v>2385</v>
      </c>
      <c r="Y30" s="143"/>
      <c r="Z30" s="143"/>
      <c r="AA30" s="143"/>
      <c r="AB30" s="139">
        <v>4</v>
      </c>
      <c r="AC30" s="144">
        <v>319</v>
      </c>
      <c r="AD30" s="141">
        <v>34.82</v>
      </c>
      <c r="AE30" s="145">
        <v>5</v>
      </c>
      <c r="AF30" s="146">
        <v>100</v>
      </c>
      <c r="AG30" s="147" t="s">
        <v>2456</v>
      </c>
      <c r="AH30" s="138" t="s">
        <v>2551</v>
      </c>
      <c r="AI30" s="148">
        <v>100</v>
      </c>
      <c r="AJ30" s="147"/>
      <c r="AK30" s="138"/>
      <c r="AL30" s="148"/>
      <c r="AM30" s="147"/>
      <c r="AN30" s="138"/>
      <c r="AO30" s="148"/>
      <c r="AP30" s="147"/>
      <c r="AQ30" s="138"/>
      <c r="AR30" s="148"/>
      <c r="AS30" s="147"/>
      <c r="AT30" s="139"/>
      <c r="AU30" s="148"/>
      <c r="AV30" s="149"/>
      <c r="AW30" s="139"/>
      <c r="AX30" s="148"/>
      <c r="AY30" s="130"/>
    </row>
    <row r="31" spans="1:51" ht="207" x14ac:dyDescent="0.3">
      <c r="A31" s="131">
        <v>103</v>
      </c>
      <c r="B31" s="116" t="s">
        <v>7453</v>
      </c>
      <c r="C31" s="132" t="s">
        <v>2419</v>
      </c>
      <c r="D31" s="117" t="s">
        <v>2389</v>
      </c>
      <c r="E31" s="133" t="s">
        <v>2390</v>
      </c>
      <c r="F31" s="134">
        <v>8790</v>
      </c>
      <c r="G31" s="133" t="s">
        <v>2552</v>
      </c>
      <c r="H31" s="135">
        <v>2005</v>
      </c>
      <c r="I31" s="133" t="s">
        <v>2553</v>
      </c>
      <c r="J31" s="136">
        <v>296384</v>
      </c>
      <c r="K31" s="137" t="s">
        <v>664</v>
      </c>
      <c r="L31" s="138" t="s">
        <v>2554</v>
      </c>
      <c r="M31" s="138" t="s">
        <v>2555</v>
      </c>
      <c r="N31" s="138" t="s">
        <v>2556</v>
      </c>
      <c r="O31" s="138" t="s">
        <v>2557</v>
      </c>
      <c r="P31" s="139" t="s">
        <v>2558</v>
      </c>
      <c r="Q31" s="140">
        <v>6.3299999999999992</v>
      </c>
      <c r="R31" s="140">
        <v>0</v>
      </c>
      <c r="S31" s="140">
        <v>4.76</v>
      </c>
      <c r="T31" s="140">
        <v>4.03</v>
      </c>
      <c r="U31" s="141">
        <f t="shared" si="0"/>
        <v>8.7899999999999991</v>
      </c>
      <c r="V31" s="140">
        <v>100</v>
      </c>
      <c r="W31" s="140">
        <v>100</v>
      </c>
      <c r="X31" s="142" t="s">
        <v>2385</v>
      </c>
      <c r="Y31" s="143">
        <v>3</v>
      </c>
      <c r="Z31" s="143">
        <v>8</v>
      </c>
      <c r="AA31" s="143">
        <v>1</v>
      </c>
      <c r="AB31" s="139">
        <v>60</v>
      </c>
      <c r="AC31" s="144">
        <v>313</v>
      </c>
      <c r="AD31" s="141">
        <v>40.28</v>
      </c>
      <c r="AE31" s="145">
        <v>5</v>
      </c>
      <c r="AF31" s="146">
        <v>100</v>
      </c>
      <c r="AG31" s="147" t="s">
        <v>2389</v>
      </c>
      <c r="AH31" s="138" t="s">
        <v>2390</v>
      </c>
      <c r="AI31" s="148">
        <v>60</v>
      </c>
      <c r="AJ31" s="147" t="s">
        <v>2391</v>
      </c>
      <c r="AK31" s="138" t="s">
        <v>2559</v>
      </c>
      <c r="AL31" s="148">
        <v>30</v>
      </c>
      <c r="AM31" s="147" t="s">
        <v>1797</v>
      </c>
      <c r="AN31" s="138"/>
      <c r="AO31" s="148">
        <v>10</v>
      </c>
      <c r="AP31" s="147"/>
      <c r="AQ31" s="138"/>
      <c r="AR31" s="148"/>
      <c r="AS31" s="147"/>
      <c r="AT31" s="139"/>
      <c r="AU31" s="148"/>
      <c r="AV31" s="149"/>
      <c r="AW31" s="139"/>
      <c r="AX31" s="148"/>
      <c r="AY31" s="130"/>
    </row>
    <row r="32" spans="1:51" ht="82.8" x14ac:dyDescent="0.3">
      <c r="A32" s="131">
        <v>103</v>
      </c>
      <c r="B32" s="116" t="s">
        <v>7453</v>
      </c>
      <c r="C32" s="132" t="s">
        <v>2560</v>
      </c>
      <c r="D32" s="117" t="s">
        <v>2389</v>
      </c>
      <c r="E32" s="133" t="s">
        <v>2561</v>
      </c>
      <c r="F32" s="134">
        <v>14115</v>
      </c>
      <c r="G32" s="133" t="s">
        <v>2562</v>
      </c>
      <c r="H32" s="135">
        <v>2010</v>
      </c>
      <c r="I32" s="133" t="s">
        <v>2563</v>
      </c>
      <c r="J32" s="136">
        <v>595000</v>
      </c>
      <c r="K32" s="137" t="s">
        <v>677</v>
      </c>
      <c r="L32" s="138" t="s">
        <v>2564</v>
      </c>
      <c r="M32" s="138" t="s">
        <v>2565</v>
      </c>
      <c r="N32" s="138" t="s">
        <v>2566</v>
      </c>
      <c r="O32" s="138" t="s">
        <v>2567</v>
      </c>
      <c r="P32" s="139" t="s">
        <v>2568</v>
      </c>
      <c r="Q32" s="140">
        <v>8.18</v>
      </c>
      <c r="R32" s="140">
        <v>0</v>
      </c>
      <c r="S32" s="140">
        <v>9.56</v>
      </c>
      <c r="T32" s="140">
        <v>3.56</v>
      </c>
      <c r="U32" s="141">
        <f t="shared" si="0"/>
        <v>13.120000000000001</v>
      </c>
      <c r="V32" s="140">
        <v>122</v>
      </c>
      <c r="W32" s="140">
        <v>100</v>
      </c>
      <c r="X32" s="142" t="s">
        <v>2569</v>
      </c>
      <c r="Y32" s="143">
        <v>3</v>
      </c>
      <c r="Z32" s="143">
        <v>5</v>
      </c>
      <c r="AA32" s="143">
        <v>1</v>
      </c>
      <c r="AB32" s="139">
        <v>4</v>
      </c>
      <c r="AC32" s="144">
        <v>119</v>
      </c>
      <c r="AD32" s="141">
        <v>35.61</v>
      </c>
      <c r="AE32" s="145">
        <v>5</v>
      </c>
      <c r="AF32" s="146">
        <v>108</v>
      </c>
      <c r="AG32" s="147" t="s">
        <v>2408</v>
      </c>
      <c r="AH32" s="138" t="s">
        <v>2409</v>
      </c>
      <c r="AI32" s="148">
        <v>9</v>
      </c>
      <c r="AJ32" s="147" t="s">
        <v>2389</v>
      </c>
      <c r="AK32" s="138" t="s">
        <v>2390</v>
      </c>
      <c r="AL32" s="148">
        <v>46</v>
      </c>
      <c r="AM32" s="147" t="s">
        <v>2391</v>
      </c>
      <c r="AN32" s="138" t="s">
        <v>2392</v>
      </c>
      <c r="AO32" s="148">
        <v>10</v>
      </c>
      <c r="AP32" s="147"/>
      <c r="AQ32" s="138"/>
      <c r="AR32" s="148"/>
      <c r="AS32" s="147" t="s">
        <v>2529</v>
      </c>
      <c r="AT32" s="139" t="s">
        <v>2570</v>
      </c>
      <c r="AU32" s="148">
        <v>43</v>
      </c>
      <c r="AV32" s="149"/>
      <c r="AW32" s="139"/>
      <c r="AX32" s="148"/>
      <c r="AY32" s="130"/>
    </row>
    <row r="33" spans="1:61" ht="96.6" x14ac:dyDescent="0.3">
      <c r="A33" s="131">
        <v>103</v>
      </c>
      <c r="B33" s="116" t="s">
        <v>7453</v>
      </c>
      <c r="C33" s="132" t="s">
        <v>2407</v>
      </c>
      <c r="D33" s="117" t="s">
        <v>2408</v>
      </c>
      <c r="E33" s="133" t="s">
        <v>2571</v>
      </c>
      <c r="F33" s="134">
        <v>34349</v>
      </c>
      <c r="G33" s="133" t="s">
        <v>2572</v>
      </c>
      <c r="H33" s="135">
        <v>2016</v>
      </c>
      <c r="I33" s="133" t="s">
        <v>2573</v>
      </c>
      <c r="J33" s="136">
        <v>139142.16</v>
      </c>
      <c r="K33" s="137" t="s">
        <v>693</v>
      </c>
      <c r="L33" s="138" t="s">
        <v>2574</v>
      </c>
      <c r="M33" s="138" t="s">
        <v>2575</v>
      </c>
      <c r="N33" s="138" t="s">
        <v>2576</v>
      </c>
      <c r="O33" s="138" t="s">
        <v>2577</v>
      </c>
      <c r="P33" s="139" t="s">
        <v>2578</v>
      </c>
      <c r="Q33" s="140">
        <v>4.2896941176470609</v>
      </c>
      <c r="R33" s="140">
        <f>27828.48/1700</f>
        <v>16.369694117647057</v>
      </c>
      <c r="S33" s="140">
        <v>2.2400000000000002</v>
      </c>
      <c r="T33" s="140">
        <v>2.62</v>
      </c>
      <c r="U33" s="141">
        <f t="shared" si="0"/>
        <v>21.22969411764706</v>
      </c>
      <c r="V33" s="140">
        <v>100</v>
      </c>
      <c r="W33" s="140">
        <v>53</v>
      </c>
      <c r="X33" s="142" t="s">
        <v>2385</v>
      </c>
      <c r="Y33" s="143">
        <v>3</v>
      </c>
      <c r="Z33" s="143">
        <v>11</v>
      </c>
      <c r="AA33" s="143">
        <v>6</v>
      </c>
      <c r="AB33" s="139">
        <v>44</v>
      </c>
      <c r="AC33" s="144">
        <v>72</v>
      </c>
      <c r="AD33" s="141">
        <v>26.16</v>
      </c>
      <c r="AE33" s="145">
        <v>5</v>
      </c>
      <c r="AF33" s="146">
        <v>100</v>
      </c>
      <c r="AG33" s="147" t="s">
        <v>2408</v>
      </c>
      <c r="AH33" s="138" t="s">
        <v>2409</v>
      </c>
      <c r="AI33" s="148">
        <v>80</v>
      </c>
      <c r="AJ33" s="147" t="s">
        <v>2456</v>
      </c>
      <c r="AK33" s="138" t="s">
        <v>2579</v>
      </c>
      <c r="AL33" s="148">
        <v>20</v>
      </c>
      <c r="AM33" s="147"/>
      <c r="AN33" s="138"/>
      <c r="AO33" s="148"/>
      <c r="AP33" s="147"/>
      <c r="AQ33" s="138"/>
      <c r="AR33" s="148"/>
      <c r="AS33" s="147"/>
      <c r="AT33" s="139"/>
      <c r="AU33" s="148"/>
      <c r="AV33" s="149"/>
      <c r="AW33" s="139"/>
      <c r="AX33" s="148"/>
      <c r="AY33" s="130"/>
    </row>
    <row r="34" spans="1:61" ht="151.80000000000001" x14ac:dyDescent="0.3">
      <c r="A34" s="131">
        <v>103</v>
      </c>
      <c r="B34" s="116" t="s">
        <v>7453</v>
      </c>
      <c r="C34" s="132" t="s">
        <v>2395</v>
      </c>
      <c r="D34" s="117" t="s">
        <v>2396</v>
      </c>
      <c r="E34" s="133" t="s">
        <v>2580</v>
      </c>
      <c r="F34" s="134">
        <v>15669</v>
      </c>
      <c r="G34" s="133" t="s">
        <v>2581</v>
      </c>
      <c r="H34" s="135">
        <v>2016</v>
      </c>
      <c r="I34" s="133" t="s">
        <v>2582</v>
      </c>
      <c r="J34" s="136">
        <v>97743.84</v>
      </c>
      <c r="K34" s="137" t="s">
        <v>693</v>
      </c>
      <c r="L34" s="138" t="s">
        <v>2439</v>
      </c>
      <c r="M34" s="138" t="s">
        <v>2440</v>
      </c>
      <c r="N34" s="138" t="s">
        <v>2583</v>
      </c>
      <c r="O34" s="138" t="s">
        <v>2584</v>
      </c>
      <c r="P34" s="139" t="s">
        <v>2585</v>
      </c>
      <c r="Q34" s="140">
        <v>9.4893176470588241</v>
      </c>
      <c r="R34" s="140">
        <f>19548.84/1700</f>
        <v>11.499317647058824</v>
      </c>
      <c r="S34" s="140">
        <v>1.57</v>
      </c>
      <c r="T34" s="140">
        <v>3.34</v>
      </c>
      <c r="U34" s="141">
        <f t="shared" si="0"/>
        <v>16.409317647058824</v>
      </c>
      <c r="V34" s="140">
        <v>100</v>
      </c>
      <c r="W34" s="140">
        <v>52</v>
      </c>
      <c r="X34" s="142" t="s">
        <v>2385</v>
      </c>
      <c r="Y34" s="143">
        <v>3</v>
      </c>
      <c r="Z34" s="143">
        <v>12</v>
      </c>
      <c r="AA34" s="143">
        <v>3</v>
      </c>
      <c r="AB34" s="139">
        <v>60</v>
      </c>
      <c r="AC34" s="144"/>
      <c r="AD34" s="141">
        <v>33.4</v>
      </c>
      <c r="AE34" s="145">
        <v>5</v>
      </c>
      <c r="AF34" s="146">
        <v>100</v>
      </c>
      <c r="AG34" s="147" t="s">
        <v>2396</v>
      </c>
      <c r="AH34" s="138" t="s">
        <v>2406</v>
      </c>
      <c r="AI34" s="148">
        <v>100</v>
      </c>
      <c r="AJ34" s="147"/>
      <c r="AK34" s="138"/>
      <c r="AL34" s="148"/>
      <c r="AM34" s="147"/>
      <c r="AN34" s="138"/>
      <c r="AO34" s="148"/>
      <c r="AP34" s="147"/>
      <c r="AQ34" s="138"/>
      <c r="AR34" s="148"/>
      <c r="AS34" s="147"/>
      <c r="AT34" s="139"/>
      <c r="AU34" s="148"/>
      <c r="AV34" s="149"/>
      <c r="AW34" s="139"/>
      <c r="AX34" s="148"/>
      <c r="AY34" s="130"/>
    </row>
    <row r="35" spans="1:61" ht="96.6" x14ac:dyDescent="0.3">
      <c r="A35" s="131">
        <v>103</v>
      </c>
      <c r="B35" s="116" t="s">
        <v>7453</v>
      </c>
      <c r="C35" s="132" t="s">
        <v>2518</v>
      </c>
      <c r="D35" s="117" t="s">
        <v>2386</v>
      </c>
      <c r="E35" s="133" t="s">
        <v>2586</v>
      </c>
      <c r="F35" s="134">
        <v>15640</v>
      </c>
      <c r="G35" s="133" t="s">
        <v>2587</v>
      </c>
      <c r="H35" s="135">
        <v>2016</v>
      </c>
      <c r="I35" s="133" t="s">
        <v>2588</v>
      </c>
      <c r="J35" s="136">
        <v>161871.13</v>
      </c>
      <c r="K35" s="137" t="s">
        <v>693</v>
      </c>
      <c r="L35" s="138" t="s">
        <v>2523</v>
      </c>
      <c r="M35" s="138" t="s">
        <v>2524</v>
      </c>
      <c r="N35" s="138" t="s">
        <v>2589</v>
      </c>
      <c r="O35" s="138" t="s">
        <v>2590</v>
      </c>
      <c r="P35" s="139" t="s">
        <v>2591</v>
      </c>
      <c r="Q35" s="140">
        <v>13.793576470588238</v>
      </c>
      <c r="R35" s="140">
        <f>32374.08/1700</f>
        <v>19.043576470588235</v>
      </c>
      <c r="S35" s="140">
        <v>2.6</v>
      </c>
      <c r="T35" s="140">
        <v>2.67</v>
      </c>
      <c r="U35" s="141">
        <f t="shared" si="0"/>
        <v>24.313576470588238</v>
      </c>
      <c r="V35" s="140">
        <v>100</v>
      </c>
      <c r="W35" s="140">
        <v>48</v>
      </c>
      <c r="X35" s="142" t="s">
        <v>2385</v>
      </c>
      <c r="Y35" s="143">
        <v>3</v>
      </c>
      <c r="Z35" s="143">
        <v>4</v>
      </c>
      <c r="AA35" s="143">
        <v>1</v>
      </c>
      <c r="AB35" s="139">
        <v>4</v>
      </c>
      <c r="AC35" s="144"/>
      <c r="AD35" s="141">
        <v>26.69</v>
      </c>
      <c r="AE35" s="145">
        <v>5</v>
      </c>
      <c r="AF35" s="146">
        <v>100</v>
      </c>
      <c r="AG35" s="147" t="s">
        <v>2592</v>
      </c>
      <c r="AH35" s="138" t="s">
        <v>2528</v>
      </c>
      <c r="AI35" s="148">
        <v>30</v>
      </c>
      <c r="AJ35" s="147" t="s">
        <v>2593</v>
      </c>
      <c r="AK35" s="138" t="s">
        <v>2528</v>
      </c>
      <c r="AL35" s="148">
        <v>35</v>
      </c>
      <c r="AM35" s="147" t="s">
        <v>2594</v>
      </c>
      <c r="AN35" s="138" t="s">
        <v>2528</v>
      </c>
      <c r="AO35" s="148">
        <v>20</v>
      </c>
      <c r="AP35" s="147" t="s">
        <v>2418</v>
      </c>
      <c r="AQ35" s="138" t="s">
        <v>2595</v>
      </c>
      <c r="AR35" s="148">
        <v>15</v>
      </c>
      <c r="AS35" s="147"/>
      <c r="AT35" s="139"/>
      <c r="AU35" s="148"/>
      <c r="AV35" s="149"/>
      <c r="AW35" s="139"/>
      <c r="AX35" s="148"/>
      <c r="AY35" s="130"/>
    </row>
    <row r="36" spans="1:61" ht="82.8" x14ac:dyDescent="0.3">
      <c r="A36" s="131">
        <v>103</v>
      </c>
      <c r="B36" s="116" t="s">
        <v>7453</v>
      </c>
      <c r="C36" s="132" t="s">
        <v>2376</v>
      </c>
      <c r="D36" s="117" t="s">
        <v>2495</v>
      </c>
      <c r="E36" s="133" t="s">
        <v>2388</v>
      </c>
      <c r="F36" s="134" t="s">
        <v>2496</v>
      </c>
      <c r="G36" s="133" t="s">
        <v>7454</v>
      </c>
      <c r="H36" s="135">
        <v>2016</v>
      </c>
      <c r="I36" s="133" t="s">
        <v>7455</v>
      </c>
      <c r="J36" s="136">
        <v>46024.31</v>
      </c>
      <c r="K36" s="137" t="s">
        <v>693</v>
      </c>
      <c r="L36" s="138" t="s">
        <v>7456</v>
      </c>
      <c r="M36" s="138" t="s">
        <v>2500</v>
      </c>
      <c r="N36" s="138" t="s">
        <v>7457</v>
      </c>
      <c r="O36" s="138" t="s">
        <v>2502</v>
      </c>
      <c r="P36" s="139" t="s">
        <v>7458</v>
      </c>
      <c r="Q36" s="140">
        <v>5.67</v>
      </c>
      <c r="R36" s="140">
        <v>5.41</v>
      </c>
      <c r="S36" s="140">
        <v>0.74</v>
      </c>
      <c r="T36" s="140">
        <v>4.16</v>
      </c>
      <c r="U36" s="141">
        <f t="shared" si="0"/>
        <v>10.31</v>
      </c>
      <c r="V36" s="140">
        <v>58</v>
      </c>
      <c r="W36" s="140">
        <v>52</v>
      </c>
      <c r="X36" s="142" t="s">
        <v>7459</v>
      </c>
      <c r="Y36" s="143">
        <v>3</v>
      </c>
      <c r="Z36" s="143">
        <v>11</v>
      </c>
      <c r="AA36" s="143">
        <v>4</v>
      </c>
      <c r="AB36" s="139">
        <v>4</v>
      </c>
      <c r="AC36" s="144">
        <v>52</v>
      </c>
      <c r="AD36" s="141">
        <v>41.55</v>
      </c>
      <c r="AE36" s="145">
        <v>5</v>
      </c>
      <c r="AF36" s="146">
        <v>100</v>
      </c>
      <c r="AG36" s="147" t="s">
        <v>2495</v>
      </c>
      <c r="AH36" s="138" t="s">
        <v>2388</v>
      </c>
      <c r="AI36" s="148">
        <v>8</v>
      </c>
      <c r="AJ36" s="147" t="s">
        <v>2389</v>
      </c>
      <c r="AK36" s="138" t="s">
        <v>2390</v>
      </c>
      <c r="AL36" s="148">
        <v>62</v>
      </c>
      <c r="AM36" s="147" t="s">
        <v>2386</v>
      </c>
      <c r="AN36" s="138" t="s">
        <v>2377</v>
      </c>
      <c r="AO36" s="148">
        <v>1</v>
      </c>
      <c r="AP36" s="147" t="s">
        <v>2504</v>
      </c>
      <c r="AQ36" s="138" t="s">
        <v>2392</v>
      </c>
      <c r="AR36" s="148">
        <v>2</v>
      </c>
      <c r="AS36" s="147" t="s">
        <v>1797</v>
      </c>
      <c r="AT36" s="139"/>
      <c r="AU36" s="148">
        <v>27</v>
      </c>
      <c r="AV36" s="149" t="s">
        <v>2505</v>
      </c>
      <c r="AW36" s="139"/>
      <c r="AX36" s="148">
        <v>0</v>
      </c>
      <c r="AY36" s="130"/>
    </row>
    <row r="37" spans="1:61" ht="151.80000000000001" x14ac:dyDescent="0.3">
      <c r="A37" s="131">
        <v>103</v>
      </c>
      <c r="B37" s="116" t="s">
        <v>7453</v>
      </c>
      <c r="C37" s="132">
        <v>5</v>
      </c>
      <c r="D37" s="117" t="s">
        <v>2386</v>
      </c>
      <c r="E37" s="133" t="s">
        <v>2596</v>
      </c>
      <c r="F37" s="134">
        <v>23575</v>
      </c>
      <c r="G37" s="133" t="s">
        <v>2597</v>
      </c>
      <c r="H37" s="135">
        <v>2018</v>
      </c>
      <c r="I37" s="133" t="s">
        <v>2598</v>
      </c>
      <c r="J37" s="136">
        <v>175199.9</v>
      </c>
      <c r="K37" s="137" t="s">
        <v>790</v>
      </c>
      <c r="L37" s="138" t="s">
        <v>2439</v>
      </c>
      <c r="M37" s="138" t="s">
        <v>2440</v>
      </c>
      <c r="N37" s="138" t="s">
        <v>2599</v>
      </c>
      <c r="O37" s="138" t="s">
        <v>2600</v>
      </c>
      <c r="P37" s="139" t="s">
        <v>2601</v>
      </c>
      <c r="Q37" s="140">
        <v>15.00175294117647</v>
      </c>
      <c r="R37" s="140">
        <f>175199.9/(5*1700)</f>
        <v>20.611752941176469</v>
      </c>
      <c r="S37" s="140">
        <v>2.82</v>
      </c>
      <c r="T37" s="140">
        <v>2.4700000000000002</v>
      </c>
      <c r="U37" s="141">
        <f t="shared" si="0"/>
        <v>25.901752941176468</v>
      </c>
      <c r="V37" s="140">
        <v>100</v>
      </c>
      <c r="W37" s="140">
        <v>0</v>
      </c>
      <c r="X37" s="142" t="s">
        <v>2602</v>
      </c>
      <c r="Y37" s="143">
        <v>3</v>
      </c>
      <c r="Z37" s="143">
        <v>12</v>
      </c>
      <c r="AA37" s="143">
        <v>1</v>
      </c>
      <c r="AB37" s="139"/>
      <c r="AC37" s="144">
        <v>39</v>
      </c>
      <c r="AD37" s="141">
        <v>24.65</v>
      </c>
      <c r="AE37" s="145">
        <v>5</v>
      </c>
      <c r="AF37" s="146">
        <v>100</v>
      </c>
      <c r="AG37" s="147" t="s">
        <v>2603</v>
      </c>
      <c r="AH37" s="138" t="s">
        <v>2604</v>
      </c>
      <c r="AI37" s="148">
        <v>60</v>
      </c>
      <c r="AJ37" s="147" t="s">
        <v>2605</v>
      </c>
      <c r="AK37" s="138" t="s">
        <v>2606</v>
      </c>
      <c r="AL37" s="148">
        <v>25</v>
      </c>
      <c r="AM37" s="147" t="s">
        <v>2418</v>
      </c>
      <c r="AN37" s="138" t="s">
        <v>2607</v>
      </c>
      <c r="AO37" s="148">
        <v>15</v>
      </c>
      <c r="AP37" s="147"/>
      <c r="AQ37" s="138"/>
      <c r="AR37" s="148"/>
      <c r="AS37" s="147"/>
      <c r="AT37" s="139"/>
      <c r="AU37" s="148"/>
      <c r="AV37" s="149"/>
      <c r="AW37" s="139"/>
      <c r="AX37" s="148"/>
      <c r="AY37" s="130"/>
    </row>
    <row r="38" spans="1:61" ht="124.2" x14ac:dyDescent="0.3">
      <c r="A38" s="131">
        <v>103</v>
      </c>
      <c r="B38" s="116" t="s">
        <v>7453</v>
      </c>
      <c r="C38" s="132" t="s">
        <v>2395</v>
      </c>
      <c r="D38" s="117" t="s">
        <v>2396</v>
      </c>
      <c r="E38" s="133" t="s">
        <v>2428</v>
      </c>
      <c r="F38" s="134">
        <v>21418</v>
      </c>
      <c r="G38" s="133" t="s">
        <v>7443</v>
      </c>
      <c r="H38" s="135">
        <v>2018</v>
      </c>
      <c r="I38" s="133" t="s">
        <v>7444</v>
      </c>
      <c r="J38" s="136">
        <v>71187.58</v>
      </c>
      <c r="K38" s="137" t="s">
        <v>8174</v>
      </c>
      <c r="L38" s="138" t="s">
        <v>2431</v>
      </c>
      <c r="M38" s="138" t="s">
        <v>2432</v>
      </c>
      <c r="N38" s="138" t="s">
        <v>2608</v>
      </c>
      <c r="O38" s="138" t="s">
        <v>2609</v>
      </c>
      <c r="P38" s="139" t="s">
        <v>2610</v>
      </c>
      <c r="Q38" s="140">
        <v>7.625009411764708</v>
      </c>
      <c r="R38" s="140">
        <f>71187.58/(5*1700)</f>
        <v>8.3750094117647063</v>
      </c>
      <c r="S38" s="140">
        <v>1.1399999999999999</v>
      </c>
      <c r="T38" s="140">
        <v>2.89</v>
      </c>
      <c r="U38" s="141">
        <f t="shared" si="0"/>
        <v>12.405009411764707</v>
      </c>
      <c r="V38" s="140">
        <v>100</v>
      </c>
      <c r="W38" s="140">
        <v>7</v>
      </c>
      <c r="X38" s="142" t="s">
        <v>2611</v>
      </c>
      <c r="Y38" s="143">
        <v>3</v>
      </c>
      <c r="Z38" s="143">
        <v>12</v>
      </c>
      <c r="AA38" s="143">
        <v>2</v>
      </c>
      <c r="AB38" s="139">
        <v>60</v>
      </c>
      <c r="AC38" s="144">
        <v>28</v>
      </c>
      <c r="AD38" s="141">
        <v>28.91</v>
      </c>
      <c r="AE38" s="145">
        <v>5</v>
      </c>
      <c r="AF38" s="146">
        <v>100</v>
      </c>
      <c r="AG38" s="147" t="s">
        <v>2396</v>
      </c>
      <c r="AH38" s="138" t="s">
        <v>2406</v>
      </c>
      <c r="AI38" s="148">
        <v>100</v>
      </c>
      <c r="AJ38" s="147"/>
      <c r="AK38" s="138"/>
      <c r="AL38" s="148"/>
      <c r="AM38" s="147"/>
      <c r="AN38" s="138"/>
      <c r="AO38" s="148"/>
      <c r="AP38" s="147"/>
      <c r="AQ38" s="138"/>
      <c r="AR38" s="148"/>
      <c r="AS38" s="147"/>
      <c r="AT38" s="139"/>
      <c r="AU38" s="148"/>
      <c r="AV38" s="149"/>
      <c r="AW38" s="139"/>
      <c r="AX38" s="148"/>
      <c r="AY38" s="130"/>
    </row>
    <row r="39" spans="1:61" ht="110.4" x14ac:dyDescent="0.3">
      <c r="A39" s="131">
        <v>103</v>
      </c>
      <c r="B39" s="116" t="s">
        <v>7453</v>
      </c>
      <c r="C39" s="132">
        <v>8</v>
      </c>
      <c r="D39" s="117" t="s">
        <v>2391</v>
      </c>
      <c r="E39" s="133" t="s">
        <v>2486</v>
      </c>
      <c r="F39" s="134">
        <v>16256</v>
      </c>
      <c r="G39" s="133" t="s">
        <v>2612</v>
      </c>
      <c r="H39" s="135">
        <v>2018</v>
      </c>
      <c r="I39" s="133" t="s">
        <v>2613</v>
      </c>
      <c r="J39" s="136">
        <v>297834.08</v>
      </c>
      <c r="K39" s="137" t="s">
        <v>790</v>
      </c>
      <c r="L39" s="138" t="s">
        <v>2412</v>
      </c>
      <c r="M39" s="138" t="s">
        <v>2413</v>
      </c>
      <c r="N39" s="138" t="s">
        <v>2614</v>
      </c>
      <c r="O39" s="138" t="s">
        <v>2615</v>
      </c>
      <c r="P39" s="139">
        <v>15928</v>
      </c>
      <c r="Q39" s="140">
        <v>26.929303529411765</v>
      </c>
      <c r="R39" s="140">
        <f>297834.08/(5*1700)</f>
        <v>35.039303529411768</v>
      </c>
      <c r="S39" s="140">
        <v>4.79</v>
      </c>
      <c r="T39" s="140">
        <v>2.87</v>
      </c>
      <c r="U39" s="141">
        <f t="shared" si="0"/>
        <v>42.699303529411765</v>
      </c>
      <c r="V39" s="140" t="s">
        <v>2616</v>
      </c>
      <c r="W39" s="140">
        <v>0</v>
      </c>
      <c r="X39" s="142" t="s">
        <v>2617</v>
      </c>
      <c r="Y39" s="143">
        <v>3</v>
      </c>
      <c r="Z39" s="143">
        <v>2</v>
      </c>
      <c r="AA39" s="143">
        <v>3</v>
      </c>
      <c r="AB39" s="139">
        <v>44</v>
      </c>
      <c r="AC39" s="144">
        <v>101</v>
      </c>
      <c r="AD39" s="141">
        <v>28.68</v>
      </c>
      <c r="AE39" s="145">
        <v>5</v>
      </c>
      <c r="AF39" s="146">
        <v>100</v>
      </c>
      <c r="AG39" s="147"/>
      <c r="AH39" s="138" t="s">
        <v>2618</v>
      </c>
      <c r="AI39" s="148">
        <v>80</v>
      </c>
      <c r="AJ39" s="147" t="s">
        <v>2619</v>
      </c>
      <c r="AK39" s="138" t="s">
        <v>2620</v>
      </c>
      <c r="AL39" s="148">
        <v>10</v>
      </c>
      <c r="AM39" s="147" t="s">
        <v>2621</v>
      </c>
      <c r="AN39" s="138"/>
      <c r="AO39" s="148">
        <v>10</v>
      </c>
      <c r="AP39" s="147"/>
      <c r="AQ39" s="138"/>
      <c r="AR39" s="148"/>
      <c r="AS39" s="147"/>
      <c r="AT39" s="139"/>
      <c r="AU39" s="148"/>
      <c r="AV39" s="149"/>
      <c r="AW39" s="139"/>
      <c r="AX39" s="148"/>
      <c r="AY39" s="130"/>
    </row>
    <row r="40" spans="1:61" ht="56.4" x14ac:dyDescent="0.3">
      <c r="A40" s="131">
        <v>104</v>
      </c>
      <c r="B40" s="116" t="s">
        <v>650</v>
      </c>
      <c r="C40" s="132">
        <v>6</v>
      </c>
      <c r="D40" s="117" t="s">
        <v>770</v>
      </c>
      <c r="E40" s="133" t="s">
        <v>1088</v>
      </c>
      <c r="F40" s="134">
        <v>29488</v>
      </c>
      <c r="G40" s="133" t="s">
        <v>782</v>
      </c>
      <c r="H40" s="135">
        <v>2014</v>
      </c>
      <c r="I40" s="133" t="s">
        <v>783</v>
      </c>
      <c r="J40" s="136">
        <v>56108</v>
      </c>
      <c r="K40" s="137" t="s">
        <v>8769</v>
      </c>
      <c r="L40" s="138" t="s">
        <v>774</v>
      </c>
      <c r="M40" s="138" t="s">
        <v>775</v>
      </c>
      <c r="N40" s="138" t="s">
        <v>784</v>
      </c>
      <c r="O40" s="138" t="s">
        <v>785</v>
      </c>
      <c r="P40" s="139" t="s">
        <v>983</v>
      </c>
      <c r="Q40" s="140">
        <f t="shared" ref="Q40:Q49" si="1">U40</f>
        <v>42.48</v>
      </c>
      <c r="R40" s="140">
        <v>0</v>
      </c>
      <c r="S40" s="140">
        <v>1</v>
      </c>
      <c r="T40" s="140">
        <v>41.48</v>
      </c>
      <c r="U40" s="141">
        <f t="shared" ref="U40:U72" si="2">SUM(R40:T40)</f>
        <v>42.48</v>
      </c>
      <c r="V40" s="140">
        <v>35</v>
      </c>
      <c r="W40" s="140">
        <v>100</v>
      </c>
      <c r="X40" s="142" t="s">
        <v>1022</v>
      </c>
      <c r="Y40" s="143">
        <v>3</v>
      </c>
      <c r="Z40" s="143">
        <v>11</v>
      </c>
      <c r="AA40" s="143">
        <v>5</v>
      </c>
      <c r="AB40" s="139">
        <v>4</v>
      </c>
      <c r="AC40" s="144"/>
      <c r="AD40" s="141">
        <v>0</v>
      </c>
      <c r="AE40" s="145">
        <v>5</v>
      </c>
      <c r="AF40" s="146">
        <v>24</v>
      </c>
      <c r="AG40" s="147" t="s">
        <v>770</v>
      </c>
      <c r="AH40" s="138" t="s">
        <v>1048</v>
      </c>
      <c r="AI40" s="148">
        <v>24</v>
      </c>
      <c r="AJ40" s="147"/>
      <c r="AK40" s="138"/>
      <c r="AL40" s="148"/>
      <c r="AM40" s="147"/>
      <c r="AN40" s="138"/>
      <c r="AO40" s="148"/>
      <c r="AP40" s="147"/>
      <c r="AQ40" s="138"/>
      <c r="AR40" s="148"/>
      <c r="AS40" s="147"/>
      <c r="AT40" s="139"/>
      <c r="AU40" s="148"/>
      <c r="AV40" s="149"/>
      <c r="AW40" s="139"/>
      <c r="AX40" s="148"/>
      <c r="AY40" s="130"/>
    </row>
    <row r="41" spans="1:61" ht="69" x14ac:dyDescent="0.3">
      <c r="A41" s="131">
        <v>104</v>
      </c>
      <c r="B41" s="116" t="s">
        <v>650</v>
      </c>
      <c r="C41" s="132">
        <v>6</v>
      </c>
      <c r="D41" s="117" t="s">
        <v>770</v>
      </c>
      <c r="E41" s="133" t="s">
        <v>1088</v>
      </c>
      <c r="F41" s="134">
        <v>29488</v>
      </c>
      <c r="G41" s="133" t="s">
        <v>786</v>
      </c>
      <c r="H41" s="135">
        <v>2017</v>
      </c>
      <c r="I41" s="133" t="s">
        <v>787</v>
      </c>
      <c r="J41" s="136">
        <v>144436</v>
      </c>
      <c r="K41" s="137" t="s">
        <v>693</v>
      </c>
      <c r="L41" s="138" t="s">
        <v>774</v>
      </c>
      <c r="M41" s="138" t="s">
        <v>775</v>
      </c>
      <c r="N41" s="138" t="s">
        <v>784</v>
      </c>
      <c r="O41" s="138" t="s">
        <v>785</v>
      </c>
      <c r="P41" s="139" t="s">
        <v>984</v>
      </c>
      <c r="Q41" s="140">
        <f t="shared" si="1"/>
        <v>60</v>
      </c>
      <c r="R41" s="140">
        <v>16.989999999999998</v>
      </c>
      <c r="S41" s="140">
        <v>2</v>
      </c>
      <c r="T41" s="140">
        <v>41.01</v>
      </c>
      <c r="U41" s="141">
        <f t="shared" si="2"/>
        <v>60</v>
      </c>
      <c r="V41" s="140">
        <v>24</v>
      </c>
      <c r="W41" s="140">
        <v>58</v>
      </c>
      <c r="X41" s="142" t="s">
        <v>1022</v>
      </c>
      <c r="Y41" s="143">
        <v>3</v>
      </c>
      <c r="Z41" s="143">
        <v>11</v>
      </c>
      <c r="AA41" s="143">
        <v>5</v>
      </c>
      <c r="AB41" s="139">
        <v>4</v>
      </c>
      <c r="AC41" s="144" t="s">
        <v>1035</v>
      </c>
      <c r="AD41" s="141">
        <v>0</v>
      </c>
      <c r="AE41" s="145">
        <v>5</v>
      </c>
      <c r="AF41" s="146">
        <f>+AI41</f>
        <v>33</v>
      </c>
      <c r="AG41" s="147" t="s">
        <v>770</v>
      </c>
      <c r="AH41" s="138" t="s">
        <v>7848</v>
      </c>
      <c r="AI41" s="148">
        <v>33</v>
      </c>
      <c r="AJ41" s="147"/>
      <c r="AK41" s="138"/>
      <c r="AL41" s="148"/>
      <c r="AM41" s="147"/>
      <c r="AN41" s="138"/>
      <c r="AO41" s="148"/>
      <c r="AP41" s="147"/>
      <c r="AQ41" s="138"/>
      <c r="AR41" s="148"/>
      <c r="AS41" s="147"/>
      <c r="AT41" s="139"/>
      <c r="AU41" s="148"/>
      <c r="AV41" s="149"/>
      <c r="AW41" s="139"/>
      <c r="AX41" s="148"/>
      <c r="AY41" s="130"/>
    </row>
    <row r="42" spans="1:61" ht="82.8" x14ac:dyDescent="0.3">
      <c r="A42" s="131">
        <v>104</v>
      </c>
      <c r="B42" s="116" t="s">
        <v>650</v>
      </c>
      <c r="C42" s="132">
        <v>10</v>
      </c>
      <c r="D42" s="117" t="s">
        <v>651</v>
      </c>
      <c r="E42" s="133" t="s">
        <v>652</v>
      </c>
      <c r="F42" s="134">
        <v>11517</v>
      </c>
      <c r="G42" s="133" t="s">
        <v>653</v>
      </c>
      <c r="H42" s="135">
        <v>2008</v>
      </c>
      <c r="I42" s="133" t="s">
        <v>654</v>
      </c>
      <c r="J42" s="136">
        <v>234038</v>
      </c>
      <c r="K42" s="150" t="s">
        <v>655</v>
      </c>
      <c r="L42" s="151" t="s">
        <v>656</v>
      </c>
      <c r="M42" s="151" t="s">
        <v>657</v>
      </c>
      <c r="N42" s="151" t="s">
        <v>658</v>
      </c>
      <c r="O42" s="151" t="s">
        <v>659</v>
      </c>
      <c r="P42" s="151" t="s">
        <v>965</v>
      </c>
      <c r="Q42" s="152">
        <f t="shared" si="1"/>
        <v>12.705882352941176</v>
      </c>
      <c r="R42" s="152">
        <v>0</v>
      </c>
      <c r="S42" s="152">
        <v>0</v>
      </c>
      <c r="T42" s="152">
        <v>12.705882352941176</v>
      </c>
      <c r="U42" s="153">
        <f t="shared" si="2"/>
        <v>12.705882352941176</v>
      </c>
      <c r="V42" s="152">
        <v>100</v>
      </c>
      <c r="W42" s="152">
        <v>100</v>
      </c>
      <c r="X42" s="154" t="s">
        <v>1015</v>
      </c>
      <c r="Y42" s="155">
        <v>3</v>
      </c>
      <c r="Z42" s="155">
        <v>6</v>
      </c>
      <c r="AA42" s="155">
        <v>1</v>
      </c>
      <c r="AB42" s="151">
        <v>4</v>
      </c>
      <c r="AC42" s="156">
        <v>87</v>
      </c>
      <c r="AD42" s="153">
        <v>0</v>
      </c>
      <c r="AE42" s="157">
        <v>5</v>
      </c>
      <c r="AF42" s="158">
        <v>100</v>
      </c>
      <c r="AG42" s="159" t="s">
        <v>651</v>
      </c>
      <c r="AH42" s="151" t="s">
        <v>1045</v>
      </c>
      <c r="AI42" s="160">
        <v>70</v>
      </c>
      <c r="AJ42" s="159" t="s">
        <v>1062</v>
      </c>
      <c r="AK42" s="151" t="s">
        <v>1063</v>
      </c>
      <c r="AL42" s="160">
        <v>10</v>
      </c>
      <c r="AM42" s="159" t="s">
        <v>1062</v>
      </c>
      <c r="AN42" s="151" t="s">
        <v>1075</v>
      </c>
      <c r="AO42" s="160">
        <v>10</v>
      </c>
      <c r="AP42" s="159" t="s">
        <v>1062</v>
      </c>
      <c r="AQ42" s="151"/>
      <c r="AR42" s="160"/>
      <c r="AS42" s="159"/>
      <c r="AT42" s="151"/>
      <c r="AU42" s="160"/>
      <c r="AV42" s="161" t="s">
        <v>1082</v>
      </c>
      <c r="AW42" s="151" t="s">
        <v>1083</v>
      </c>
      <c r="AX42" s="160">
        <v>10</v>
      </c>
      <c r="AY42" s="162"/>
      <c r="AZ42" s="70"/>
      <c r="BA42" s="70"/>
      <c r="BB42" s="70"/>
      <c r="BC42" s="70"/>
      <c r="BD42" s="29"/>
      <c r="BE42" s="29"/>
      <c r="BF42" s="29"/>
      <c r="BG42" s="29"/>
      <c r="BH42" s="29"/>
      <c r="BI42" s="29"/>
    </row>
    <row r="43" spans="1:61" ht="55.2" x14ac:dyDescent="0.3">
      <c r="A43" s="131">
        <v>104</v>
      </c>
      <c r="B43" s="116" t="s">
        <v>650</v>
      </c>
      <c r="C43" s="132">
        <v>12</v>
      </c>
      <c r="D43" s="117" t="s">
        <v>660</v>
      </c>
      <c r="E43" s="133" t="s">
        <v>661</v>
      </c>
      <c r="F43" s="134">
        <v>14360</v>
      </c>
      <c r="G43" s="133" t="s">
        <v>662</v>
      </c>
      <c r="H43" s="135">
        <v>2004</v>
      </c>
      <c r="I43" s="133" t="s">
        <v>663</v>
      </c>
      <c r="J43" s="136">
        <v>33812</v>
      </c>
      <c r="K43" s="150" t="s">
        <v>664</v>
      </c>
      <c r="L43" s="151" t="s">
        <v>665</v>
      </c>
      <c r="M43" s="151" t="s">
        <v>666</v>
      </c>
      <c r="N43" s="151" t="s">
        <v>667</v>
      </c>
      <c r="O43" s="151" t="s">
        <v>668</v>
      </c>
      <c r="P43" s="151" t="s">
        <v>966</v>
      </c>
      <c r="Q43" s="152">
        <f t="shared" si="1"/>
        <v>18.461764705882352</v>
      </c>
      <c r="R43" s="152">
        <v>0</v>
      </c>
      <c r="S43" s="152">
        <v>0</v>
      </c>
      <c r="T43" s="152">
        <v>18.461764705882352</v>
      </c>
      <c r="U43" s="153">
        <f t="shared" si="2"/>
        <v>18.461764705882352</v>
      </c>
      <c r="V43" s="152">
        <v>100</v>
      </c>
      <c r="W43" s="152">
        <v>100</v>
      </c>
      <c r="X43" s="154" t="s">
        <v>1016</v>
      </c>
      <c r="Y43" s="155">
        <v>3</v>
      </c>
      <c r="Z43" s="155">
        <v>1</v>
      </c>
      <c r="AA43" s="155">
        <v>7</v>
      </c>
      <c r="AB43" s="151">
        <v>4</v>
      </c>
      <c r="AC43" s="156">
        <v>99</v>
      </c>
      <c r="AD43" s="153">
        <v>0</v>
      </c>
      <c r="AE43" s="157">
        <v>5</v>
      </c>
      <c r="AF43" s="158">
        <v>100</v>
      </c>
      <c r="AG43" s="159" t="s">
        <v>1037</v>
      </c>
      <c r="AH43" s="151" t="s">
        <v>1043</v>
      </c>
      <c r="AI43" s="160">
        <v>25</v>
      </c>
      <c r="AJ43" s="159" t="s">
        <v>1064</v>
      </c>
      <c r="AK43" s="151" t="s">
        <v>1065</v>
      </c>
      <c r="AL43" s="160">
        <v>25</v>
      </c>
      <c r="AM43" s="159" t="s">
        <v>660</v>
      </c>
      <c r="AN43" s="151" t="s">
        <v>1043</v>
      </c>
      <c r="AO43" s="160">
        <v>25</v>
      </c>
      <c r="AP43" s="159" t="s">
        <v>1079</v>
      </c>
      <c r="AQ43" s="151" t="s">
        <v>1078</v>
      </c>
      <c r="AR43" s="160">
        <v>25</v>
      </c>
      <c r="AS43" s="159"/>
      <c r="AT43" s="151"/>
      <c r="AU43" s="160"/>
      <c r="AV43" s="161"/>
      <c r="AW43" s="151"/>
      <c r="AX43" s="160"/>
      <c r="AY43" s="162"/>
      <c r="AZ43" s="70"/>
      <c r="BA43" s="70"/>
      <c r="BB43" s="70"/>
      <c r="BC43" s="70"/>
      <c r="BD43" s="29"/>
      <c r="BE43" s="29"/>
      <c r="BF43" s="29"/>
      <c r="BG43" s="29"/>
      <c r="BH43" s="29"/>
      <c r="BI43" s="29"/>
    </row>
    <row r="44" spans="1:61" ht="110.4" x14ac:dyDescent="0.3">
      <c r="A44" s="131">
        <v>104</v>
      </c>
      <c r="B44" s="116" t="s">
        <v>650</v>
      </c>
      <c r="C44" s="132">
        <v>12</v>
      </c>
      <c r="D44" s="117" t="s">
        <v>660</v>
      </c>
      <c r="E44" s="133" t="s">
        <v>661</v>
      </c>
      <c r="F44" s="134">
        <v>14360</v>
      </c>
      <c r="G44" s="133" t="s">
        <v>669</v>
      </c>
      <c r="H44" s="135">
        <v>2006</v>
      </c>
      <c r="I44" s="133" t="s">
        <v>670</v>
      </c>
      <c r="J44" s="136">
        <v>189202</v>
      </c>
      <c r="K44" s="150" t="s">
        <v>664</v>
      </c>
      <c r="L44" s="151" t="s">
        <v>671</v>
      </c>
      <c r="M44" s="151" t="s">
        <v>672</v>
      </c>
      <c r="N44" s="151" t="s">
        <v>673</v>
      </c>
      <c r="O44" s="151" t="s">
        <v>674</v>
      </c>
      <c r="P44" s="151" t="s">
        <v>967</v>
      </c>
      <c r="Q44" s="152">
        <f t="shared" si="1"/>
        <v>14.769411764705882</v>
      </c>
      <c r="R44" s="152">
        <v>0</v>
      </c>
      <c r="S44" s="152">
        <v>0</v>
      </c>
      <c r="T44" s="152">
        <v>14.769411764705882</v>
      </c>
      <c r="U44" s="153">
        <f t="shared" si="2"/>
        <v>14.769411764705882</v>
      </c>
      <c r="V44" s="152">
        <v>100</v>
      </c>
      <c r="W44" s="152">
        <v>100</v>
      </c>
      <c r="X44" s="154" t="s">
        <v>1016</v>
      </c>
      <c r="Y44" s="155">
        <v>3</v>
      </c>
      <c r="Z44" s="155">
        <v>4</v>
      </c>
      <c r="AA44" s="155">
        <v>7</v>
      </c>
      <c r="AB44" s="151">
        <v>4</v>
      </c>
      <c r="AC44" s="156">
        <v>101</v>
      </c>
      <c r="AD44" s="153">
        <v>0</v>
      </c>
      <c r="AE44" s="157">
        <v>5</v>
      </c>
      <c r="AF44" s="158">
        <v>100</v>
      </c>
      <c r="AG44" s="159" t="s">
        <v>1037</v>
      </c>
      <c r="AH44" s="151" t="s">
        <v>1043</v>
      </c>
      <c r="AI44" s="160">
        <v>20</v>
      </c>
      <c r="AJ44" s="159" t="s">
        <v>1064</v>
      </c>
      <c r="AK44" s="151" t="s">
        <v>1065</v>
      </c>
      <c r="AL44" s="160">
        <v>20</v>
      </c>
      <c r="AM44" s="159" t="s">
        <v>660</v>
      </c>
      <c r="AN44" s="151" t="s">
        <v>1043</v>
      </c>
      <c r="AO44" s="160">
        <v>40</v>
      </c>
      <c r="AP44" s="159" t="s">
        <v>1079</v>
      </c>
      <c r="AQ44" s="151" t="s">
        <v>1078</v>
      </c>
      <c r="AR44" s="160">
        <v>20</v>
      </c>
      <c r="AS44" s="159"/>
      <c r="AT44" s="151"/>
      <c r="AU44" s="160"/>
      <c r="AV44" s="161"/>
      <c r="AW44" s="151"/>
      <c r="AX44" s="160"/>
      <c r="AY44" s="162"/>
      <c r="AZ44" s="70"/>
      <c r="BA44" s="70"/>
      <c r="BB44" s="70"/>
      <c r="BC44" s="70"/>
      <c r="BD44" s="29"/>
      <c r="BE44" s="29"/>
      <c r="BF44" s="29"/>
      <c r="BG44" s="29"/>
      <c r="BH44" s="29"/>
      <c r="BI44" s="29"/>
    </row>
    <row r="45" spans="1:61" ht="82.8" x14ac:dyDescent="0.3">
      <c r="A45" s="131">
        <v>104</v>
      </c>
      <c r="B45" s="116" t="s">
        <v>650</v>
      </c>
      <c r="C45" s="132">
        <v>12</v>
      </c>
      <c r="D45" s="117" t="s">
        <v>660</v>
      </c>
      <c r="E45" s="133" t="s">
        <v>661</v>
      </c>
      <c r="F45" s="134">
        <v>14360</v>
      </c>
      <c r="G45" s="133" t="s">
        <v>675</v>
      </c>
      <c r="H45" s="135">
        <v>2009</v>
      </c>
      <c r="I45" s="133" t="s">
        <v>676</v>
      </c>
      <c r="J45" s="136">
        <f>6476+16468+17246</f>
        <v>40190</v>
      </c>
      <c r="K45" s="150" t="s">
        <v>677</v>
      </c>
      <c r="L45" s="151" t="s">
        <v>678</v>
      </c>
      <c r="M45" s="151" t="s">
        <v>679</v>
      </c>
      <c r="N45" s="151" t="s">
        <v>680</v>
      </c>
      <c r="O45" s="151" t="s">
        <v>681</v>
      </c>
      <c r="P45" s="151" t="s">
        <v>968</v>
      </c>
      <c r="Q45" s="152">
        <f t="shared" si="1"/>
        <v>14.77</v>
      </c>
      <c r="R45" s="152">
        <v>0</v>
      </c>
      <c r="S45" s="152">
        <v>0</v>
      </c>
      <c r="T45" s="152">
        <v>14.77</v>
      </c>
      <c r="U45" s="153">
        <f t="shared" si="2"/>
        <v>14.77</v>
      </c>
      <c r="V45" s="152">
        <v>100</v>
      </c>
      <c r="W45" s="152">
        <v>100</v>
      </c>
      <c r="X45" s="154" t="s">
        <v>1016</v>
      </c>
      <c r="Y45" s="155">
        <v>2</v>
      </c>
      <c r="Z45" s="155">
        <v>1</v>
      </c>
      <c r="AA45" s="155">
        <v>3</v>
      </c>
      <c r="AB45" s="151">
        <v>5</v>
      </c>
      <c r="AC45" s="156">
        <v>98</v>
      </c>
      <c r="AD45" s="153">
        <v>0</v>
      </c>
      <c r="AE45" s="157">
        <v>5</v>
      </c>
      <c r="AF45" s="158">
        <v>100</v>
      </c>
      <c r="AG45" s="159" t="s">
        <v>1037</v>
      </c>
      <c r="AH45" s="151" t="s">
        <v>1043</v>
      </c>
      <c r="AI45" s="160">
        <v>20</v>
      </c>
      <c r="AJ45" s="159" t="s">
        <v>1064</v>
      </c>
      <c r="AK45" s="151" t="s">
        <v>1065</v>
      </c>
      <c r="AL45" s="160">
        <v>20</v>
      </c>
      <c r="AM45" s="159" t="s">
        <v>660</v>
      </c>
      <c r="AN45" s="151" t="s">
        <v>1043</v>
      </c>
      <c r="AO45" s="160">
        <v>40</v>
      </c>
      <c r="AP45" s="159" t="s">
        <v>1079</v>
      </c>
      <c r="AQ45" s="151" t="s">
        <v>1078</v>
      </c>
      <c r="AR45" s="160">
        <v>20</v>
      </c>
      <c r="AS45" s="159"/>
      <c r="AT45" s="151"/>
      <c r="AU45" s="160"/>
      <c r="AV45" s="161"/>
      <c r="AW45" s="151"/>
      <c r="AX45" s="160"/>
      <c r="AY45" s="162"/>
      <c r="AZ45" s="70"/>
      <c r="BA45" s="70"/>
      <c r="BB45" s="70"/>
      <c r="BC45" s="70"/>
      <c r="BD45" s="29"/>
      <c r="BE45" s="29"/>
      <c r="BF45" s="29"/>
      <c r="BG45" s="29"/>
      <c r="BH45" s="29"/>
      <c r="BI45" s="29"/>
    </row>
    <row r="46" spans="1:61" ht="56.4" x14ac:dyDescent="0.3">
      <c r="A46" s="131">
        <v>104</v>
      </c>
      <c r="B46" s="116" t="s">
        <v>650</v>
      </c>
      <c r="C46" s="132">
        <v>11</v>
      </c>
      <c r="D46" s="117" t="s">
        <v>682</v>
      </c>
      <c r="E46" s="133" t="s">
        <v>683</v>
      </c>
      <c r="F46" s="134">
        <v>18325</v>
      </c>
      <c r="G46" s="133" t="s">
        <v>684</v>
      </c>
      <c r="H46" s="135">
        <v>2007</v>
      </c>
      <c r="I46" s="133" t="s">
        <v>685</v>
      </c>
      <c r="J46" s="136">
        <v>52862</v>
      </c>
      <c r="K46" s="150" t="s">
        <v>8769</v>
      </c>
      <c r="L46" s="151" t="s">
        <v>686</v>
      </c>
      <c r="M46" s="151" t="s">
        <v>687</v>
      </c>
      <c r="N46" s="151" t="s">
        <v>688</v>
      </c>
      <c r="O46" s="151" t="s">
        <v>689</v>
      </c>
      <c r="P46" s="151" t="s">
        <v>969</v>
      </c>
      <c r="Q46" s="152">
        <f t="shared" si="1"/>
        <v>10</v>
      </c>
      <c r="R46" s="152">
        <v>0</v>
      </c>
      <c r="S46" s="152">
        <v>0</v>
      </c>
      <c r="T46" s="152">
        <v>10</v>
      </c>
      <c r="U46" s="153">
        <f t="shared" si="2"/>
        <v>10</v>
      </c>
      <c r="V46" s="152">
        <v>100</v>
      </c>
      <c r="W46" s="152">
        <v>100</v>
      </c>
      <c r="X46" s="154" t="s">
        <v>1017</v>
      </c>
      <c r="Y46" s="155">
        <v>2</v>
      </c>
      <c r="Z46" s="155">
        <v>1</v>
      </c>
      <c r="AA46" s="155">
        <v>3</v>
      </c>
      <c r="AB46" s="151">
        <v>8</v>
      </c>
      <c r="AC46" s="156" t="s">
        <v>1034</v>
      </c>
      <c r="AD46" s="153">
        <v>0</v>
      </c>
      <c r="AE46" s="157">
        <v>5</v>
      </c>
      <c r="AF46" s="158">
        <v>100</v>
      </c>
      <c r="AG46" s="159" t="s">
        <v>682</v>
      </c>
      <c r="AH46" s="151" t="s">
        <v>1044</v>
      </c>
      <c r="AI46" s="160">
        <v>50</v>
      </c>
      <c r="AJ46" s="159" t="s">
        <v>1039</v>
      </c>
      <c r="AK46" s="151" t="s">
        <v>1044</v>
      </c>
      <c r="AL46" s="160">
        <v>50</v>
      </c>
      <c r="AM46" s="159"/>
      <c r="AN46" s="151"/>
      <c r="AO46" s="160"/>
      <c r="AP46" s="159"/>
      <c r="AQ46" s="151"/>
      <c r="AR46" s="160"/>
      <c r="AS46" s="159"/>
      <c r="AT46" s="151"/>
      <c r="AU46" s="160"/>
      <c r="AV46" s="161"/>
      <c r="AW46" s="151"/>
      <c r="AX46" s="160"/>
      <c r="AY46" s="162"/>
      <c r="AZ46" s="70"/>
      <c r="BA46" s="70"/>
      <c r="BB46" s="70"/>
      <c r="BC46" s="70"/>
      <c r="BD46" s="29"/>
      <c r="BE46" s="29"/>
      <c r="BF46" s="29"/>
      <c r="BG46" s="29"/>
      <c r="BH46" s="29"/>
      <c r="BI46" s="29"/>
    </row>
    <row r="47" spans="1:61" ht="110.4" x14ac:dyDescent="0.3">
      <c r="A47" s="131">
        <v>104</v>
      </c>
      <c r="B47" s="116" t="s">
        <v>650</v>
      </c>
      <c r="C47" s="132">
        <v>10</v>
      </c>
      <c r="D47" s="117" t="s">
        <v>698</v>
      </c>
      <c r="E47" s="133" t="s">
        <v>7849</v>
      </c>
      <c r="F47" s="134" t="s">
        <v>699</v>
      </c>
      <c r="G47" s="133" t="s">
        <v>700</v>
      </c>
      <c r="H47" s="135">
        <v>2013</v>
      </c>
      <c r="I47" s="133" t="s">
        <v>701</v>
      </c>
      <c r="J47" s="136">
        <v>410607</v>
      </c>
      <c r="K47" s="150" t="s">
        <v>8769</v>
      </c>
      <c r="L47" s="151" t="s">
        <v>702</v>
      </c>
      <c r="M47" s="151" t="s">
        <v>703</v>
      </c>
      <c r="N47" s="151" t="s">
        <v>704</v>
      </c>
      <c r="O47" s="151" t="s">
        <v>705</v>
      </c>
      <c r="P47" s="151" t="s">
        <v>971</v>
      </c>
      <c r="Q47" s="152">
        <f t="shared" si="1"/>
        <v>235</v>
      </c>
      <c r="R47" s="152">
        <v>0</v>
      </c>
      <c r="S47" s="152">
        <v>200</v>
      </c>
      <c r="T47" s="152">
        <v>35</v>
      </c>
      <c r="U47" s="153">
        <f t="shared" si="2"/>
        <v>235</v>
      </c>
      <c r="V47" s="152">
        <v>89.42</v>
      </c>
      <c r="W47" s="152">
        <v>100</v>
      </c>
      <c r="X47" s="154" t="s">
        <v>1015</v>
      </c>
      <c r="Y47" s="155">
        <v>3</v>
      </c>
      <c r="Z47" s="155">
        <v>5</v>
      </c>
      <c r="AA47" s="155">
        <v>2</v>
      </c>
      <c r="AB47" s="151">
        <v>44</v>
      </c>
      <c r="AC47" s="156"/>
      <c r="AD47" s="153">
        <v>45</v>
      </c>
      <c r="AE47" s="157">
        <v>5</v>
      </c>
      <c r="AF47" s="158">
        <f>+AI47+AL47+AO47+AR47+AX47</f>
        <v>100</v>
      </c>
      <c r="AG47" s="159" t="s">
        <v>7786</v>
      </c>
      <c r="AH47" s="151" t="s">
        <v>7850</v>
      </c>
      <c r="AI47" s="160">
        <v>67</v>
      </c>
      <c r="AJ47" s="159" t="s">
        <v>5192</v>
      </c>
      <c r="AK47" s="151" t="s">
        <v>7787</v>
      </c>
      <c r="AL47" s="160">
        <v>14</v>
      </c>
      <c r="AM47" s="159" t="s">
        <v>7851</v>
      </c>
      <c r="AN47" s="151" t="s">
        <v>7852</v>
      </c>
      <c r="AO47" s="160">
        <v>19</v>
      </c>
      <c r="AP47" s="159"/>
      <c r="AQ47" s="151"/>
      <c r="AR47" s="160"/>
      <c r="AS47" s="159"/>
      <c r="AT47" s="151"/>
      <c r="AU47" s="160"/>
      <c r="AV47" s="161"/>
      <c r="AW47" s="151"/>
      <c r="AX47" s="160"/>
      <c r="AY47" s="162"/>
      <c r="AZ47" s="70"/>
      <c r="BA47" s="70"/>
      <c r="BB47" s="70"/>
      <c r="BC47" s="70"/>
      <c r="BD47" s="29"/>
      <c r="BE47" s="29"/>
      <c r="BF47" s="29"/>
      <c r="BG47" s="29"/>
      <c r="BH47" s="29"/>
      <c r="BI47" s="29"/>
    </row>
    <row r="48" spans="1:61" ht="82.8" x14ac:dyDescent="0.3">
      <c r="A48" s="131">
        <v>104</v>
      </c>
      <c r="B48" s="116" t="s">
        <v>650</v>
      </c>
      <c r="C48" s="132">
        <v>10</v>
      </c>
      <c r="D48" s="117" t="s">
        <v>706</v>
      </c>
      <c r="E48" s="133" t="s">
        <v>7849</v>
      </c>
      <c r="F48" s="134" t="s">
        <v>699</v>
      </c>
      <c r="G48" s="133" t="s">
        <v>707</v>
      </c>
      <c r="H48" s="135">
        <v>2016</v>
      </c>
      <c r="I48" s="133" t="s">
        <v>708</v>
      </c>
      <c r="J48" s="136">
        <v>82670</v>
      </c>
      <c r="K48" s="150" t="s">
        <v>8769</v>
      </c>
      <c r="L48" s="151" t="s">
        <v>709</v>
      </c>
      <c r="M48" s="151" t="s">
        <v>710</v>
      </c>
      <c r="N48" s="151" t="s">
        <v>711</v>
      </c>
      <c r="O48" s="151" t="s">
        <v>712</v>
      </c>
      <c r="P48" s="151" t="s">
        <v>972</v>
      </c>
      <c r="Q48" s="152">
        <f t="shared" si="1"/>
        <v>9.73</v>
      </c>
      <c r="R48" s="152">
        <v>9.73</v>
      </c>
      <c r="S48" s="152">
        <v>0</v>
      </c>
      <c r="T48" s="152">
        <v>0</v>
      </c>
      <c r="U48" s="153">
        <f t="shared" si="2"/>
        <v>9.73</v>
      </c>
      <c r="V48" s="152">
        <v>13</v>
      </c>
      <c r="W48" s="152">
        <v>73</v>
      </c>
      <c r="X48" s="154" t="s">
        <v>1015</v>
      </c>
      <c r="Y48" s="155">
        <v>3</v>
      </c>
      <c r="Z48" s="155">
        <v>5</v>
      </c>
      <c r="AA48" s="155">
        <v>2</v>
      </c>
      <c r="AB48" s="151">
        <v>44</v>
      </c>
      <c r="AC48" s="156"/>
      <c r="AD48" s="153">
        <v>25</v>
      </c>
      <c r="AE48" s="157">
        <v>5</v>
      </c>
      <c r="AF48" s="158">
        <f>+AI48+AL48+AO48+AR48+AX48</f>
        <v>20</v>
      </c>
      <c r="AG48" s="159" t="s">
        <v>7786</v>
      </c>
      <c r="AH48" s="151" t="s">
        <v>7853</v>
      </c>
      <c r="AI48" s="160">
        <v>15</v>
      </c>
      <c r="AJ48" s="159"/>
      <c r="AK48" s="151"/>
      <c r="AL48" s="160"/>
      <c r="AM48" s="159" t="s">
        <v>4726</v>
      </c>
      <c r="AN48" s="151" t="s">
        <v>7854</v>
      </c>
      <c r="AO48" s="160">
        <v>5</v>
      </c>
      <c r="AP48" s="159"/>
      <c r="AQ48" s="151"/>
      <c r="AR48" s="160"/>
      <c r="AS48" s="159"/>
      <c r="AT48" s="151"/>
      <c r="AU48" s="160"/>
      <c r="AV48" s="161"/>
      <c r="AW48" s="151"/>
      <c r="AX48" s="160"/>
      <c r="AY48" s="162"/>
      <c r="AZ48" s="70"/>
      <c r="BA48" s="70"/>
      <c r="BB48" s="70"/>
      <c r="BC48" s="70"/>
      <c r="BD48" s="29"/>
      <c r="BE48" s="29"/>
      <c r="BF48" s="29"/>
      <c r="BG48" s="29"/>
      <c r="BH48" s="29"/>
      <c r="BI48" s="29"/>
    </row>
    <row r="49" spans="1:61" ht="207" x14ac:dyDescent="0.3">
      <c r="A49" s="131">
        <v>104</v>
      </c>
      <c r="B49" s="116" t="s">
        <v>650</v>
      </c>
      <c r="C49" s="132">
        <v>13</v>
      </c>
      <c r="D49" s="117" t="s">
        <v>713</v>
      </c>
      <c r="E49" s="133" t="s">
        <v>714</v>
      </c>
      <c r="F49" s="134">
        <v>6259</v>
      </c>
      <c r="G49" s="133" t="s">
        <v>715</v>
      </c>
      <c r="H49" s="135">
        <v>2011</v>
      </c>
      <c r="I49" s="133" t="s">
        <v>716</v>
      </c>
      <c r="J49" s="136">
        <v>81234</v>
      </c>
      <c r="K49" s="150" t="s">
        <v>8769</v>
      </c>
      <c r="L49" s="151" t="s">
        <v>717</v>
      </c>
      <c r="M49" s="151" t="s">
        <v>718</v>
      </c>
      <c r="N49" s="151" t="s">
        <v>719</v>
      </c>
      <c r="O49" s="151" t="s">
        <v>720</v>
      </c>
      <c r="P49" s="151" t="s">
        <v>973</v>
      </c>
      <c r="Q49" s="152">
        <f t="shared" si="1"/>
        <v>25</v>
      </c>
      <c r="R49" s="152">
        <v>0</v>
      </c>
      <c r="S49" s="152">
        <v>5</v>
      </c>
      <c r="T49" s="152">
        <v>20</v>
      </c>
      <c r="U49" s="153">
        <f t="shared" si="2"/>
        <v>25</v>
      </c>
      <c r="V49" s="152">
        <v>80</v>
      </c>
      <c r="W49" s="152">
        <v>100</v>
      </c>
      <c r="X49" s="154" t="s">
        <v>7788</v>
      </c>
      <c r="Y49" s="155">
        <v>1</v>
      </c>
      <c r="Z49" s="155">
        <v>7</v>
      </c>
      <c r="AA49" s="155"/>
      <c r="AB49" s="151">
        <v>59</v>
      </c>
      <c r="AC49" s="156" t="s">
        <v>1034</v>
      </c>
      <c r="AD49" s="153">
        <v>0</v>
      </c>
      <c r="AE49" s="157">
        <v>5</v>
      </c>
      <c r="AF49" s="158">
        <v>100</v>
      </c>
      <c r="AG49" s="159" t="s">
        <v>713</v>
      </c>
      <c r="AH49" s="151" t="s">
        <v>7855</v>
      </c>
      <c r="AI49" s="160">
        <v>100</v>
      </c>
      <c r="AJ49" s="159"/>
      <c r="AK49" s="151"/>
      <c r="AL49" s="160"/>
      <c r="AM49" s="159"/>
      <c r="AN49" s="151"/>
      <c r="AO49" s="160"/>
      <c r="AP49" s="159"/>
      <c r="AQ49" s="151"/>
      <c r="AR49" s="160"/>
      <c r="AS49" s="159"/>
      <c r="AT49" s="151"/>
      <c r="AU49" s="160"/>
      <c r="AV49" s="161"/>
      <c r="AW49" s="151"/>
      <c r="AX49" s="160"/>
      <c r="AY49" s="162"/>
      <c r="AZ49" s="70"/>
      <c r="BA49" s="70"/>
      <c r="BB49" s="70"/>
      <c r="BC49" s="70"/>
      <c r="BD49" s="29"/>
      <c r="BE49" s="29"/>
      <c r="BF49" s="29"/>
      <c r="BG49" s="29"/>
      <c r="BH49" s="29"/>
      <c r="BI49" s="29"/>
    </row>
    <row r="50" spans="1:61" ht="55.2" x14ac:dyDescent="0.3">
      <c r="A50" s="131">
        <v>104</v>
      </c>
      <c r="B50" s="116" t="s">
        <v>650</v>
      </c>
      <c r="C50" s="132">
        <v>6</v>
      </c>
      <c r="D50" s="117" t="s">
        <v>770</v>
      </c>
      <c r="E50" s="133" t="s">
        <v>7856</v>
      </c>
      <c r="F50" s="134">
        <v>28562</v>
      </c>
      <c r="G50" s="133" t="s">
        <v>7857</v>
      </c>
      <c r="H50" s="135">
        <v>2020</v>
      </c>
      <c r="I50" s="133" t="s">
        <v>7858</v>
      </c>
      <c r="J50" s="136">
        <v>80027</v>
      </c>
      <c r="K50" s="150" t="s">
        <v>7859</v>
      </c>
      <c r="L50" s="151" t="s">
        <v>774</v>
      </c>
      <c r="M50" s="151" t="s">
        <v>775</v>
      </c>
      <c r="N50" s="151" t="s">
        <v>7860</v>
      </c>
      <c r="O50" s="151" t="s">
        <v>7861</v>
      </c>
      <c r="P50" s="151" t="s">
        <v>7862</v>
      </c>
      <c r="Q50" s="152">
        <f>U50</f>
        <v>54.11</v>
      </c>
      <c r="R50" s="152" t="s">
        <v>7863</v>
      </c>
      <c r="S50" s="152">
        <v>5.5</v>
      </c>
      <c r="T50" s="152">
        <v>48.61</v>
      </c>
      <c r="U50" s="153">
        <f>SUM(R50:T50)</f>
        <v>54.11</v>
      </c>
      <c r="V50" s="152">
        <v>0</v>
      </c>
      <c r="W50" s="152">
        <v>0</v>
      </c>
      <c r="X50" s="154" t="s">
        <v>1022</v>
      </c>
      <c r="Y50" s="155">
        <v>3</v>
      </c>
      <c r="Z50" s="155">
        <v>11</v>
      </c>
      <c r="AA50" s="155">
        <v>5</v>
      </c>
      <c r="AB50" s="151">
        <v>4</v>
      </c>
      <c r="AC50" s="156">
        <v>92</v>
      </c>
      <c r="AD50" s="153"/>
      <c r="AE50" s="157">
        <v>5</v>
      </c>
      <c r="AF50" s="158">
        <v>0</v>
      </c>
      <c r="AG50" s="159" t="s">
        <v>770</v>
      </c>
      <c r="AH50" s="151"/>
      <c r="AI50" s="160">
        <v>0</v>
      </c>
      <c r="AJ50" s="159"/>
      <c r="AK50" s="151"/>
      <c r="AL50" s="160"/>
      <c r="AM50" s="159"/>
      <c r="AN50" s="151"/>
      <c r="AO50" s="160"/>
      <c r="AP50" s="159"/>
      <c r="AQ50" s="151"/>
      <c r="AR50" s="160"/>
      <c r="AS50" s="159"/>
      <c r="AT50" s="151"/>
      <c r="AU50" s="160"/>
      <c r="AV50" s="161"/>
      <c r="AW50" s="151"/>
      <c r="AX50" s="160"/>
      <c r="AY50" s="162"/>
      <c r="AZ50" s="70"/>
      <c r="BA50" s="70"/>
      <c r="BB50" s="70"/>
      <c r="BC50" s="70"/>
      <c r="BD50" s="29"/>
      <c r="BE50" s="29"/>
      <c r="BF50" s="29"/>
      <c r="BG50" s="29"/>
      <c r="BH50" s="29"/>
      <c r="BI50" s="29"/>
    </row>
    <row r="51" spans="1:61" ht="69" x14ac:dyDescent="0.3">
      <c r="A51" s="131">
        <v>104</v>
      </c>
      <c r="B51" s="116" t="s">
        <v>650</v>
      </c>
      <c r="C51" s="132">
        <v>2</v>
      </c>
      <c r="D51" s="117" t="s">
        <v>651</v>
      </c>
      <c r="E51" s="133" t="s">
        <v>7864</v>
      </c>
      <c r="F51" s="134" t="s">
        <v>7059</v>
      </c>
      <c r="G51" s="133" t="s">
        <v>7789</v>
      </c>
      <c r="H51" s="135">
        <v>2019</v>
      </c>
      <c r="I51" s="133" t="s">
        <v>7865</v>
      </c>
      <c r="J51" s="136">
        <v>481626</v>
      </c>
      <c r="K51" s="150" t="s">
        <v>790</v>
      </c>
      <c r="L51" s="151" t="s">
        <v>7866</v>
      </c>
      <c r="M51" s="151" t="s">
        <v>775</v>
      </c>
      <c r="N51" s="151" t="s">
        <v>7867</v>
      </c>
      <c r="O51" s="151" t="s">
        <v>7868</v>
      </c>
      <c r="P51" s="151" t="s">
        <v>7790</v>
      </c>
      <c r="Q51" s="152">
        <f>+U51</f>
        <v>60</v>
      </c>
      <c r="R51" s="152">
        <v>0</v>
      </c>
      <c r="S51" s="152">
        <v>20</v>
      </c>
      <c r="T51" s="152">
        <v>40</v>
      </c>
      <c r="U51" s="153">
        <f t="shared" si="2"/>
        <v>60</v>
      </c>
      <c r="V51" s="152">
        <v>80</v>
      </c>
      <c r="W51" s="152">
        <v>0</v>
      </c>
      <c r="X51" s="154" t="s">
        <v>7869</v>
      </c>
      <c r="Y51" s="155">
        <v>3</v>
      </c>
      <c r="Z51" s="155">
        <v>1</v>
      </c>
      <c r="AA51" s="155">
        <v>2</v>
      </c>
      <c r="AB51" s="151">
        <v>44</v>
      </c>
      <c r="AC51" s="156" t="s">
        <v>7870</v>
      </c>
      <c r="AD51" s="153">
        <v>40</v>
      </c>
      <c r="AE51" s="157">
        <v>5</v>
      </c>
      <c r="AF51" s="158">
        <v>90</v>
      </c>
      <c r="AG51" s="159" t="s">
        <v>651</v>
      </c>
      <c r="AH51" s="151" t="s">
        <v>7791</v>
      </c>
      <c r="AI51" s="160">
        <v>40</v>
      </c>
      <c r="AJ51" s="159" t="s">
        <v>7792</v>
      </c>
      <c r="AK51" s="151" t="s">
        <v>7793</v>
      </c>
      <c r="AL51" s="160">
        <v>20</v>
      </c>
      <c r="AM51" s="159" t="s">
        <v>7794</v>
      </c>
      <c r="AN51" s="151" t="s">
        <v>7793</v>
      </c>
      <c r="AO51" s="160">
        <v>30</v>
      </c>
      <c r="AP51" s="159"/>
      <c r="AQ51" s="151"/>
      <c r="AR51" s="160"/>
      <c r="AS51" s="159"/>
      <c r="AT51" s="151"/>
      <c r="AU51" s="160"/>
      <c r="AV51" s="161"/>
      <c r="AW51" s="151"/>
      <c r="AX51" s="160"/>
      <c r="AY51" s="162"/>
      <c r="AZ51" s="70"/>
      <c r="BA51" s="70"/>
      <c r="BB51" s="70"/>
      <c r="BC51" s="70"/>
      <c r="BD51" s="29"/>
      <c r="BE51" s="29"/>
      <c r="BF51" s="29"/>
      <c r="BG51" s="29"/>
      <c r="BH51" s="29"/>
      <c r="BI51" s="29"/>
    </row>
    <row r="52" spans="1:61" ht="400.2" x14ac:dyDescent="0.3">
      <c r="A52" s="131">
        <v>104</v>
      </c>
      <c r="B52" s="116" t="s">
        <v>650</v>
      </c>
      <c r="C52" s="132">
        <v>10</v>
      </c>
      <c r="D52" s="117" t="s">
        <v>651</v>
      </c>
      <c r="E52" s="133" t="s">
        <v>758</v>
      </c>
      <c r="F52" s="134">
        <v>27920</v>
      </c>
      <c r="G52" s="133" t="s">
        <v>759</v>
      </c>
      <c r="H52" s="135">
        <v>2008</v>
      </c>
      <c r="I52" s="133" t="s">
        <v>760</v>
      </c>
      <c r="J52" s="136">
        <v>85458</v>
      </c>
      <c r="K52" s="150" t="s">
        <v>8769</v>
      </c>
      <c r="L52" s="151" t="s">
        <v>656</v>
      </c>
      <c r="M52" s="151" t="s">
        <v>657</v>
      </c>
      <c r="N52" s="151" t="s">
        <v>761</v>
      </c>
      <c r="O52" s="151" t="s">
        <v>762</v>
      </c>
      <c r="P52" s="151" t="s">
        <v>979</v>
      </c>
      <c r="Q52" s="152">
        <f t="shared" ref="Q52:Q104" si="3">U52</f>
        <v>7.88</v>
      </c>
      <c r="R52" s="152">
        <v>0</v>
      </c>
      <c r="S52" s="152">
        <v>1.88</v>
      </c>
      <c r="T52" s="152">
        <v>6</v>
      </c>
      <c r="U52" s="153">
        <f t="shared" si="2"/>
        <v>7.88</v>
      </c>
      <c r="V52" s="152">
        <v>18</v>
      </c>
      <c r="W52" s="152">
        <v>100</v>
      </c>
      <c r="X52" s="154" t="s">
        <v>7871</v>
      </c>
      <c r="Y52" s="155">
        <v>1</v>
      </c>
      <c r="Z52" s="155">
        <v>1</v>
      </c>
      <c r="AA52" s="155">
        <v>7</v>
      </c>
      <c r="AB52" s="151">
        <v>60</v>
      </c>
      <c r="AC52" s="156"/>
      <c r="AD52" s="153">
        <v>0</v>
      </c>
      <c r="AE52" s="157">
        <v>5</v>
      </c>
      <c r="AF52" s="158">
        <f>+AI52+AL52+AO52+AR52+AU52+AX52</f>
        <v>18</v>
      </c>
      <c r="AG52" s="159" t="s">
        <v>651</v>
      </c>
      <c r="AH52" s="151" t="s">
        <v>1046</v>
      </c>
      <c r="AI52" s="160">
        <v>8</v>
      </c>
      <c r="AJ52" s="159" t="s">
        <v>821</v>
      </c>
      <c r="AK52" s="151" t="s">
        <v>1067</v>
      </c>
      <c r="AL52" s="160">
        <v>2</v>
      </c>
      <c r="AM52" s="159" t="s">
        <v>1076</v>
      </c>
      <c r="AN52" s="151"/>
      <c r="AO52" s="160">
        <v>4</v>
      </c>
      <c r="AP52" s="159" t="s">
        <v>713</v>
      </c>
      <c r="AQ52" s="151" t="s">
        <v>7872</v>
      </c>
      <c r="AR52" s="160">
        <v>2</v>
      </c>
      <c r="AS52" s="159" t="s">
        <v>925</v>
      </c>
      <c r="AT52" s="151" t="s">
        <v>1086</v>
      </c>
      <c r="AU52" s="160">
        <v>1</v>
      </c>
      <c r="AV52" s="161" t="s">
        <v>751</v>
      </c>
      <c r="AW52" s="151" t="s">
        <v>1087</v>
      </c>
      <c r="AX52" s="160">
        <v>1</v>
      </c>
      <c r="AY52" s="162"/>
      <c r="AZ52" s="70"/>
      <c r="BA52" s="70"/>
      <c r="BB52" s="70"/>
      <c r="BC52" s="70"/>
      <c r="BD52" s="29"/>
      <c r="BE52" s="29"/>
      <c r="BF52" s="29"/>
      <c r="BG52" s="29"/>
      <c r="BH52" s="29"/>
      <c r="BI52" s="29"/>
    </row>
    <row r="53" spans="1:61" ht="110.4" x14ac:dyDescent="0.3">
      <c r="A53" s="131">
        <v>104</v>
      </c>
      <c r="B53" s="116" t="s">
        <v>650</v>
      </c>
      <c r="C53" s="132">
        <v>11</v>
      </c>
      <c r="D53" s="117" t="s">
        <v>682</v>
      </c>
      <c r="E53" s="133" t="s">
        <v>763</v>
      </c>
      <c r="F53" s="134">
        <v>35382</v>
      </c>
      <c r="G53" s="133" t="s">
        <v>764</v>
      </c>
      <c r="H53" s="135">
        <v>2007</v>
      </c>
      <c r="I53" s="133" t="s">
        <v>765</v>
      </c>
      <c r="J53" s="136">
        <v>39332</v>
      </c>
      <c r="K53" s="150" t="s">
        <v>655</v>
      </c>
      <c r="L53" s="151" t="s">
        <v>766</v>
      </c>
      <c r="M53" s="151" t="s">
        <v>767</v>
      </c>
      <c r="N53" s="151" t="s">
        <v>768</v>
      </c>
      <c r="O53" s="151" t="s">
        <v>769</v>
      </c>
      <c r="P53" s="151" t="s">
        <v>980</v>
      </c>
      <c r="Q53" s="152">
        <f t="shared" si="3"/>
        <v>14.7694117647059</v>
      </c>
      <c r="R53" s="152">
        <v>0</v>
      </c>
      <c r="S53" s="152">
        <v>0</v>
      </c>
      <c r="T53" s="152">
        <v>14.7694117647059</v>
      </c>
      <c r="U53" s="153">
        <f t="shared" si="2"/>
        <v>14.7694117647059</v>
      </c>
      <c r="V53" s="152">
        <v>21</v>
      </c>
      <c r="W53" s="152">
        <v>100</v>
      </c>
      <c r="X53" s="154" t="s">
        <v>7833</v>
      </c>
      <c r="Y53" s="155">
        <v>4</v>
      </c>
      <c r="Z53" s="155">
        <v>6</v>
      </c>
      <c r="AA53" s="155">
        <v>2</v>
      </c>
      <c r="AB53" s="151">
        <v>35</v>
      </c>
      <c r="AC53" s="156">
        <v>80</v>
      </c>
      <c r="AD53" s="153">
        <v>0</v>
      </c>
      <c r="AE53" s="157">
        <v>5</v>
      </c>
      <c r="AF53" s="158">
        <f>+AI53+AL53+AO53+AR53</f>
        <v>9</v>
      </c>
      <c r="AG53" s="159" t="s">
        <v>660</v>
      </c>
      <c r="AH53" s="151" t="s">
        <v>1043</v>
      </c>
      <c r="AI53" s="160">
        <v>7</v>
      </c>
      <c r="AJ53" s="159" t="s">
        <v>682</v>
      </c>
      <c r="AK53" s="151" t="s">
        <v>1068</v>
      </c>
      <c r="AL53" s="160">
        <v>0</v>
      </c>
      <c r="AM53" s="159" t="s">
        <v>812</v>
      </c>
      <c r="AN53" s="151" t="s">
        <v>1077</v>
      </c>
      <c r="AO53" s="160">
        <v>0</v>
      </c>
      <c r="AP53" s="159" t="s">
        <v>7873</v>
      </c>
      <c r="AQ53" s="151" t="s">
        <v>7874</v>
      </c>
      <c r="AR53" s="160">
        <v>2</v>
      </c>
      <c r="AS53" s="159"/>
      <c r="AT53" s="151"/>
      <c r="AU53" s="160"/>
      <c r="AV53" s="161"/>
      <c r="AW53" s="151"/>
      <c r="AX53" s="160"/>
      <c r="AY53" s="162"/>
      <c r="AZ53" s="70"/>
      <c r="BA53" s="70"/>
      <c r="BB53" s="70"/>
      <c r="BC53" s="70"/>
      <c r="BD53" s="29"/>
      <c r="BE53" s="29"/>
      <c r="BF53" s="29"/>
      <c r="BG53" s="29"/>
      <c r="BH53" s="29"/>
      <c r="BI53" s="29"/>
    </row>
    <row r="54" spans="1:61" ht="220.8" x14ac:dyDescent="0.3">
      <c r="A54" s="131">
        <v>104</v>
      </c>
      <c r="B54" s="116" t="s">
        <v>650</v>
      </c>
      <c r="C54" s="132">
        <v>11</v>
      </c>
      <c r="D54" s="117" t="s">
        <v>682</v>
      </c>
      <c r="E54" s="133" t="s">
        <v>763</v>
      </c>
      <c r="F54" s="134">
        <v>35382</v>
      </c>
      <c r="G54" s="133" t="s">
        <v>7875</v>
      </c>
      <c r="H54" s="135">
        <v>2019</v>
      </c>
      <c r="I54" s="133" t="s">
        <v>7876</v>
      </c>
      <c r="J54" s="136">
        <v>1902702</v>
      </c>
      <c r="K54" s="150" t="s">
        <v>7877</v>
      </c>
      <c r="L54" s="151" t="s">
        <v>7878</v>
      </c>
      <c r="M54" s="151" t="s">
        <v>7879</v>
      </c>
      <c r="N54" s="151" t="s">
        <v>7880</v>
      </c>
      <c r="O54" s="151" t="s">
        <v>7881</v>
      </c>
      <c r="P54" s="151" t="s">
        <v>7882</v>
      </c>
      <c r="Q54" s="152">
        <f t="shared" si="3"/>
        <v>268.44</v>
      </c>
      <c r="R54" s="152">
        <v>223</v>
      </c>
      <c r="S54" s="152">
        <v>22.9</v>
      </c>
      <c r="T54" s="152">
        <v>22.54</v>
      </c>
      <c r="U54" s="153">
        <f t="shared" si="2"/>
        <v>268.44</v>
      </c>
      <c r="V54" s="152">
        <v>0</v>
      </c>
      <c r="W54" s="152">
        <v>0</v>
      </c>
      <c r="X54" s="154" t="s">
        <v>7883</v>
      </c>
      <c r="Y54" s="155">
        <v>3</v>
      </c>
      <c r="Z54" s="155">
        <v>5</v>
      </c>
      <c r="AA54" s="155">
        <v>3</v>
      </c>
      <c r="AB54" s="151">
        <v>66</v>
      </c>
      <c r="AC54" s="156" t="s">
        <v>7884</v>
      </c>
      <c r="AD54" s="153">
        <v>22.54</v>
      </c>
      <c r="AE54" s="157">
        <v>5</v>
      </c>
      <c r="AF54" s="158">
        <v>100</v>
      </c>
      <c r="AG54" s="159" t="s">
        <v>682</v>
      </c>
      <c r="AH54" s="151" t="s">
        <v>1068</v>
      </c>
      <c r="AI54" s="160">
        <v>56</v>
      </c>
      <c r="AJ54" s="159" t="s">
        <v>660</v>
      </c>
      <c r="AK54" s="151" t="s">
        <v>1043</v>
      </c>
      <c r="AL54" s="160">
        <v>32</v>
      </c>
      <c r="AM54" s="159" t="s">
        <v>7885</v>
      </c>
      <c r="AN54" s="151" t="s">
        <v>7886</v>
      </c>
      <c r="AO54" s="160">
        <v>12</v>
      </c>
      <c r="AP54" s="159"/>
      <c r="AQ54" s="151"/>
      <c r="AR54" s="160"/>
      <c r="AS54" s="159"/>
      <c r="AT54" s="151"/>
      <c r="AU54" s="160"/>
      <c r="AV54" s="161"/>
      <c r="AW54" s="151"/>
      <c r="AX54" s="160"/>
      <c r="AY54" s="162"/>
      <c r="AZ54" s="70"/>
      <c r="BA54" s="70"/>
      <c r="BB54" s="70"/>
      <c r="BC54" s="70"/>
      <c r="BD54" s="29"/>
      <c r="BE54" s="29"/>
      <c r="BF54" s="29"/>
      <c r="BG54" s="29"/>
      <c r="BH54" s="29"/>
      <c r="BI54" s="29"/>
    </row>
    <row r="55" spans="1:61" ht="55.2" x14ac:dyDescent="0.3">
      <c r="A55" s="131">
        <v>104</v>
      </c>
      <c r="B55" s="116" t="s">
        <v>650</v>
      </c>
      <c r="C55" s="132">
        <v>3</v>
      </c>
      <c r="D55" s="117" t="s">
        <v>770</v>
      </c>
      <c r="E55" s="133" t="s">
        <v>7887</v>
      </c>
      <c r="F55" s="134">
        <v>24445</v>
      </c>
      <c r="G55" s="133" t="s">
        <v>772</v>
      </c>
      <c r="H55" s="135">
        <v>2008</v>
      </c>
      <c r="I55" s="133" t="s">
        <v>773</v>
      </c>
      <c r="J55" s="136">
        <v>421612</v>
      </c>
      <c r="K55" s="150" t="s">
        <v>655</v>
      </c>
      <c r="L55" s="151" t="s">
        <v>774</v>
      </c>
      <c r="M55" s="151" t="s">
        <v>775</v>
      </c>
      <c r="N55" s="151" t="s">
        <v>776</v>
      </c>
      <c r="O55" s="151" t="s">
        <v>777</v>
      </c>
      <c r="P55" s="151" t="s">
        <v>981</v>
      </c>
      <c r="Q55" s="152">
        <f t="shared" si="3"/>
        <v>41.82</v>
      </c>
      <c r="R55" s="152">
        <v>0</v>
      </c>
      <c r="S55" s="152">
        <v>5.25</v>
      </c>
      <c r="T55" s="152">
        <v>36.57</v>
      </c>
      <c r="U55" s="153">
        <f t="shared" si="2"/>
        <v>41.82</v>
      </c>
      <c r="V55" s="152">
        <v>7</v>
      </c>
      <c r="W55" s="152">
        <v>100</v>
      </c>
      <c r="X55" s="154" t="s">
        <v>1021</v>
      </c>
      <c r="Y55" s="155">
        <v>3</v>
      </c>
      <c r="Z55" s="155">
        <v>11</v>
      </c>
      <c r="AA55" s="155">
        <v>5</v>
      </c>
      <c r="AB55" s="151">
        <v>4</v>
      </c>
      <c r="AC55" s="156">
        <v>85</v>
      </c>
      <c r="AD55" s="153">
        <v>0</v>
      </c>
      <c r="AE55" s="157">
        <v>5</v>
      </c>
      <c r="AF55" s="158">
        <v>70</v>
      </c>
      <c r="AG55" s="159" t="s">
        <v>925</v>
      </c>
      <c r="AH55" s="151" t="s">
        <v>1047</v>
      </c>
      <c r="AI55" s="160">
        <v>70</v>
      </c>
      <c r="AJ55" s="159"/>
      <c r="AK55" s="151"/>
      <c r="AL55" s="160"/>
      <c r="AM55" s="159"/>
      <c r="AN55" s="151"/>
      <c r="AO55" s="160"/>
      <c r="AP55" s="159"/>
      <c r="AQ55" s="151"/>
      <c r="AR55" s="160"/>
      <c r="AS55" s="159"/>
      <c r="AT55" s="151"/>
      <c r="AU55" s="160"/>
      <c r="AV55" s="161"/>
      <c r="AW55" s="151"/>
      <c r="AX55" s="160"/>
      <c r="AY55" s="162"/>
      <c r="AZ55" s="70"/>
      <c r="BA55" s="70"/>
      <c r="BB55" s="70"/>
      <c r="BC55" s="70"/>
      <c r="BD55" s="29"/>
      <c r="BE55" s="29"/>
      <c r="BF55" s="29"/>
      <c r="BG55" s="29"/>
      <c r="BH55" s="29"/>
      <c r="BI55" s="29"/>
    </row>
    <row r="56" spans="1:61" ht="55.2" x14ac:dyDescent="0.3">
      <c r="A56" s="131">
        <v>104</v>
      </c>
      <c r="B56" s="116" t="s">
        <v>650</v>
      </c>
      <c r="C56" s="132">
        <v>6</v>
      </c>
      <c r="D56" s="117" t="s">
        <v>770</v>
      </c>
      <c r="E56" s="133" t="s">
        <v>771</v>
      </c>
      <c r="F56" s="134">
        <v>24445</v>
      </c>
      <c r="G56" s="133" t="s">
        <v>778</v>
      </c>
      <c r="H56" s="135">
        <v>2011</v>
      </c>
      <c r="I56" s="133" t="s">
        <v>779</v>
      </c>
      <c r="J56" s="136">
        <v>209339</v>
      </c>
      <c r="K56" s="150" t="s">
        <v>677</v>
      </c>
      <c r="L56" s="151" t="s">
        <v>774</v>
      </c>
      <c r="M56" s="151" t="s">
        <v>775</v>
      </c>
      <c r="N56" s="151" t="s">
        <v>780</v>
      </c>
      <c r="O56" s="151" t="s">
        <v>781</v>
      </c>
      <c r="P56" s="151" t="s">
        <v>982</v>
      </c>
      <c r="Q56" s="152">
        <f t="shared" si="3"/>
        <v>51.36</v>
      </c>
      <c r="R56" s="152">
        <v>0</v>
      </c>
      <c r="S56" s="152">
        <v>2.75</v>
      </c>
      <c r="T56" s="152">
        <v>48.61</v>
      </c>
      <c r="U56" s="153">
        <f t="shared" si="2"/>
        <v>51.36</v>
      </c>
      <c r="V56" s="152">
        <v>36</v>
      </c>
      <c r="W56" s="152">
        <v>100</v>
      </c>
      <c r="X56" s="154" t="s">
        <v>1022</v>
      </c>
      <c r="Y56" s="155">
        <v>3</v>
      </c>
      <c r="Z56" s="155">
        <v>11</v>
      </c>
      <c r="AA56" s="155">
        <v>5</v>
      </c>
      <c r="AB56" s="151">
        <v>4</v>
      </c>
      <c r="AC56" s="156">
        <v>95</v>
      </c>
      <c r="AD56" s="153">
        <v>0</v>
      </c>
      <c r="AE56" s="157">
        <v>5</v>
      </c>
      <c r="AF56" s="158">
        <v>48</v>
      </c>
      <c r="AG56" s="159" t="s">
        <v>770</v>
      </c>
      <c r="AH56" s="151" t="s">
        <v>1048</v>
      </c>
      <c r="AI56" s="160">
        <v>48</v>
      </c>
      <c r="AJ56" s="159"/>
      <c r="AK56" s="151"/>
      <c r="AL56" s="160"/>
      <c r="AM56" s="159"/>
      <c r="AN56" s="151"/>
      <c r="AO56" s="160"/>
      <c r="AP56" s="159"/>
      <c r="AQ56" s="151"/>
      <c r="AR56" s="160"/>
      <c r="AS56" s="159"/>
      <c r="AT56" s="151"/>
      <c r="AU56" s="160"/>
      <c r="AV56" s="161"/>
      <c r="AW56" s="151"/>
      <c r="AX56" s="160"/>
      <c r="AY56" s="162"/>
      <c r="AZ56" s="70"/>
      <c r="BA56" s="70"/>
      <c r="BB56" s="70"/>
      <c r="BC56" s="70"/>
      <c r="BD56" s="29"/>
      <c r="BE56" s="29"/>
      <c r="BF56" s="29"/>
      <c r="BG56" s="29"/>
      <c r="BH56" s="29"/>
      <c r="BI56" s="29"/>
    </row>
    <row r="57" spans="1:61" ht="207" x14ac:dyDescent="0.3">
      <c r="A57" s="131">
        <v>104</v>
      </c>
      <c r="B57" s="116" t="s">
        <v>650</v>
      </c>
      <c r="C57" s="132">
        <v>13</v>
      </c>
      <c r="D57" s="117" t="s">
        <v>791</v>
      </c>
      <c r="E57" s="133" t="s">
        <v>792</v>
      </c>
      <c r="F57" s="134">
        <v>25446</v>
      </c>
      <c r="G57" s="133" t="s">
        <v>793</v>
      </c>
      <c r="H57" s="135">
        <v>2013</v>
      </c>
      <c r="I57" s="133" t="s">
        <v>794</v>
      </c>
      <c r="J57" s="136">
        <v>215027</v>
      </c>
      <c r="K57" s="150" t="s">
        <v>8770</v>
      </c>
      <c r="L57" s="151" t="s">
        <v>795</v>
      </c>
      <c r="M57" s="151" t="s">
        <v>796</v>
      </c>
      <c r="N57" s="151" t="s">
        <v>797</v>
      </c>
      <c r="O57" s="151" t="s">
        <v>798</v>
      </c>
      <c r="P57" s="151" t="s">
        <v>986</v>
      </c>
      <c r="Q57" s="152">
        <f t="shared" si="3"/>
        <v>18</v>
      </c>
      <c r="R57" s="152">
        <v>0</v>
      </c>
      <c r="S57" s="152">
        <v>3</v>
      </c>
      <c r="T57" s="152">
        <v>15</v>
      </c>
      <c r="U57" s="153">
        <f t="shared" si="2"/>
        <v>18</v>
      </c>
      <c r="V57" s="152">
        <v>100</v>
      </c>
      <c r="W57" s="152">
        <v>100</v>
      </c>
      <c r="X57" s="154" t="s">
        <v>1023</v>
      </c>
      <c r="Y57" s="155">
        <v>3</v>
      </c>
      <c r="Z57" s="155">
        <v>12</v>
      </c>
      <c r="AA57" s="155">
        <v>5</v>
      </c>
      <c r="AB57" s="151">
        <v>44</v>
      </c>
      <c r="AC57" s="156"/>
      <c r="AD57" s="153">
        <v>15</v>
      </c>
      <c r="AE57" s="157">
        <v>5</v>
      </c>
      <c r="AF57" s="158">
        <v>100</v>
      </c>
      <c r="AG57" s="159" t="s">
        <v>791</v>
      </c>
      <c r="AH57" s="151" t="s">
        <v>1050</v>
      </c>
      <c r="AI57" s="160">
        <v>100</v>
      </c>
      <c r="AJ57" s="159"/>
      <c r="AK57" s="151"/>
      <c r="AL57" s="160"/>
      <c r="AM57" s="159"/>
      <c r="AN57" s="151"/>
      <c r="AO57" s="160"/>
      <c r="AP57" s="159"/>
      <c r="AQ57" s="151"/>
      <c r="AR57" s="160"/>
      <c r="AS57" s="159"/>
      <c r="AT57" s="151"/>
      <c r="AU57" s="160"/>
      <c r="AV57" s="161"/>
      <c r="AW57" s="151"/>
      <c r="AX57" s="160"/>
      <c r="AY57" s="162"/>
      <c r="AZ57" s="70"/>
      <c r="BA57" s="70"/>
      <c r="BB57" s="70"/>
      <c r="BC57" s="70"/>
      <c r="BD57" s="29"/>
      <c r="BE57" s="29"/>
      <c r="BF57" s="29"/>
      <c r="BG57" s="29"/>
      <c r="BH57" s="29"/>
      <c r="BI57" s="29"/>
    </row>
    <row r="58" spans="1:61" ht="110.4" x14ac:dyDescent="0.3">
      <c r="A58" s="131">
        <v>104</v>
      </c>
      <c r="B58" s="116" t="s">
        <v>650</v>
      </c>
      <c r="C58" s="132">
        <v>13</v>
      </c>
      <c r="D58" s="117" t="s">
        <v>713</v>
      </c>
      <c r="E58" s="133" t="s">
        <v>792</v>
      </c>
      <c r="F58" s="134">
        <v>25446</v>
      </c>
      <c r="G58" s="133" t="s">
        <v>799</v>
      </c>
      <c r="H58" s="135">
        <v>2016</v>
      </c>
      <c r="I58" s="133" t="s">
        <v>799</v>
      </c>
      <c r="J58" s="136">
        <v>69763</v>
      </c>
      <c r="K58" s="150" t="s">
        <v>8770</v>
      </c>
      <c r="L58" s="151" t="s">
        <v>795</v>
      </c>
      <c r="M58" s="151" t="s">
        <v>796</v>
      </c>
      <c r="N58" s="151" t="s">
        <v>800</v>
      </c>
      <c r="O58" s="151" t="s">
        <v>801</v>
      </c>
      <c r="P58" s="151" t="s">
        <v>987</v>
      </c>
      <c r="Q58" s="152">
        <f t="shared" si="3"/>
        <v>26.21</v>
      </c>
      <c r="R58" s="152">
        <v>8.2100000000000009</v>
      </c>
      <c r="S58" s="152">
        <v>3</v>
      </c>
      <c r="T58" s="152">
        <v>15</v>
      </c>
      <c r="U58" s="153">
        <f t="shared" si="2"/>
        <v>26.21</v>
      </c>
      <c r="V58" s="152">
        <v>100</v>
      </c>
      <c r="W58" s="152">
        <v>95</v>
      </c>
      <c r="X58" s="154" t="s">
        <v>1023</v>
      </c>
      <c r="Y58" s="155">
        <v>3</v>
      </c>
      <c r="Z58" s="155">
        <v>11</v>
      </c>
      <c r="AA58" s="155">
        <v>5</v>
      </c>
      <c r="AB58" s="151">
        <v>66</v>
      </c>
      <c r="AC58" s="156"/>
      <c r="AD58" s="153">
        <v>15</v>
      </c>
      <c r="AE58" s="157">
        <v>5</v>
      </c>
      <c r="AF58" s="158">
        <v>100</v>
      </c>
      <c r="AG58" s="159" t="s">
        <v>791</v>
      </c>
      <c r="AH58" s="151" t="s">
        <v>1051</v>
      </c>
      <c r="AI58" s="160">
        <v>100</v>
      </c>
      <c r="AJ58" s="159"/>
      <c r="AK58" s="151"/>
      <c r="AL58" s="160"/>
      <c r="AM58" s="159"/>
      <c r="AN58" s="151"/>
      <c r="AO58" s="160"/>
      <c r="AP58" s="159"/>
      <c r="AQ58" s="151"/>
      <c r="AR58" s="160"/>
      <c r="AS58" s="159"/>
      <c r="AT58" s="151"/>
      <c r="AU58" s="160"/>
      <c r="AV58" s="161"/>
      <c r="AW58" s="151"/>
      <c r="AX58" s="160"/>
      <c r="AY58" s="162"/>
      <c r="AZ58" s="70"/>
      <c r="BA58" s="70"/>
      <c r="BB58" s="70"/>
      <c r="BC58" s="70"/>
      <c r="BD58" s="29"/>
      <c r="BE58" s="29"/>
      <c r="BF58" s="29"/>
      <c r="BG58" s="29"/>
      <c r="BH58" s="29"/>
      <c r="BI58" s="29"/>
    </row>
    <row r="59" spans="1:61" ht="110.4" x14ac:dyDescent="0.3">
      <c r="A59" s="131">
        <v>104</v>
      </c>
      <c r="B59" s="116" t="s">
        <v>650</v>
      </c>
      <c r="C59" s="132">
        <v>13</v>
      </c>
      <c r="D59" s="117" t="s">
        <v>802</v>
      </c>
      <c r="E59" s="133" t="s">
        <v>792</v>
      </c>
      <c r="F59" s="134">
        <v>25446</v>
      </c>
      <c r="G59" s="133" t="s">
        <v>803</v>
      </c>
      <c r="H59" s="135">
        <v>2016</v>
      </c>
      <c r="I59" s="133" t="s">
        <v>804</v>
      </c>
      <c r="J59" s="136">
        <v>61345</v>
      </c>
      <c r="K59" s="150" t="s">
        <v>8769</v>
      </c>
      <c r="L59" s="151" t="s">
        <v>795</v>
      </c>
      <c r="M59" s="151" t="s">
        <v>796</v>
      </c>
      <c r="N59" s="151" t="s">
        <v>805</v>
      </c>
      <c r="O59" s="151" t="s">
        <v>806</v>
      </c>
      <c r="P59" s="151" t="s">
        <v>988</v>
      </c>
      <c r="Q59" s="152">
        <f t="shared" si="3"/>
        <v>7.22</v>
      </c>
      <c r="R59" s="152">
        <v>7.22</v>
      </c>
      <c r="S59" s="152">
        <v>0</v>
      </c>
      <c r="T59" s="152">
        <v>0</v>
      </c>
      <c r="U59" s="153">
        <f t="shared" si="2"/>
        <v>7.22</v>
      </c>
      <c r="V59" s="152">
        <v>100</v>
      </c>
      <c r="W59" s="152">
        <v>70</v>
      </c>
      <c r="X59" s="154" t="s">
        <v>1023</v>
      </c>
      <c r="Y59" s="155">
        <v>1</v>
      </c>
      <c r="Z59" s="155">
        <v>7</v>
      </c>
      <c r="AA59" s="155">
        <v>6</v>
      </c>
      <c r="AB59" s="151">
        <v>44</v>
      </c>
      <c r="AC59" s="156"/>
      <c r="AD59" s="153">
        <v>15</v>
      </c>
      <c r="AE59" s="157">
        <v>5</v>
      </c>
      <c r="AF59" s="158">
        <v>100</v>
      </c>
      <c r="AG59" s="159" t="s">
        <v>791</v>
      </c>
      <c r="AH59" s="151" t="s">
        <v>1052</v>
      </c>
      <c r="AI59" s="160">
        <v>100</v>
      </c>
      <c r="AJ59" s="159"/>
      <c r="AK59" s="151"/>
      <c r="AL59" s="160"/>
      <c r="AM59" s="159"/>
      <c r="AN59" s="151"/>
      <c r="AO59" s="160"/>
      <c r="AP59" s="159"/>
      <c r="AQ59" s="151"/>
      <c r="AR59" s="160"/>
      <c r="AS59" s="159"/>
      <c r="AT59" s="151"/>
      <c r="AU59" s="160"/>
      <c r="AV59" s="161"/>
      <c r="AW59" s="151"/>
      <c r="AX59" s="160"/>
      <c r="AY59" s="162"/>
      <c r="AZ59" s="70"/>
      <c r="BA59" s="70"/>
      <c r="BB59" s="70"/>
      <c r="BC59" s="70"/>
      <c r="BD59" s="29"/>
      <c r="BE59" s="29"/>
      <c r="BF59" s="29"/>
      <c r="BG59" s="29"/>
      <c r="BH59" s="29"/>
      <c r="BI59" s="29"/>
    </row>
    <row r="60" spans="1:61" ht="138" x14ac:dyDescent="0.3">
      <c r="A60" s="131">
        <v>104</v>
      </c>
      <c r="B60" s="116" t="s">
        <v>650</v>
      </c>
      <c r="C60" s="132">
        <v>13</v>
      </c>
      <c r="D60" s="117" t="s">
        <v>807</v>
      </c>
      <c r="E60" s="133" t="s">
        <v>792</v>
      </c>
      <c r="F60" s="134">
        <v>25446</v>
      </c>
      <c r="G60" s="133" t="s">
        <v>808</v>
      </c>
      <c r="H60" s="135">
        <v>2016</v>
      </c>
      <c r="I60" s="133" t="s">
        <v>809</v>
      </c>
      <c r="J60" s="136">
        <f>47389+11873</f>
        <v>59262</v>
      </c>
      <c r="K60" s="150" t="s">
        <v>8769</v>
      </c>
      <c r="L60" s="151" t="s">
        <v>795</v>
      </c>
      <c r="M60" s="151" t="s">
        <v>796</v>
      </c>
      <c r="N60" s="151" t="s">
        <v>810</v>
      </c>
      <c r="O60" s="151" t="s">
        <v>811</v>
      </c>
      <c r="P60" s="151" t="s">
        <v>7795</v>
      </c>
      <c r="Q60" s="152">
        <f t="shared" si="3"/>
        <v>5.58</v>
      </c>
      <c r="R60" s="152">
        <v>5.58</v>
      </c>
      <c r="S60" s="152">
        <v>0</v>
      </c>
      <c r="T60" s="152">
        <v>0</v>
      </c>
      <c r="U60" s="153">
        <f t="shared" si="2"/>
        <v>5.58</v>
      </c>
      <c r="V60" s="152">
        <v>100</v>
      </c>
      <c r="W60" s="152">
        <v>61</v>
      </c>
      <c r="X60" s="154" t="s">
        <v>1023</v>
      </c>
      <c r="Y60" s="155">
        <v>3</v>
      </c>
      <c r="Z60" s="155">
        <v>11</v>
      </c>
      <c r="AA60" s="155">
        <v>5</v>
      </c>
      <c r="AB60" s="151">
        <v>66</v>
      </c>
      <c r="AC60" s="156"/>
      <c r="AD60" s="153">
        <v>15</v>
      </c>
      <c r="AE60" s="157">
        <v>5</v>
      </c>
      <c r="AF60" s="158">
        <v>100</v>
      </c>
      <c r="AG60" s="159" t="s">
        <v>791</v>
      </c>
      <c r="AH60" s="151" t="s">
        <v>1053</v>
      </c>
      <c r="AI60" s="160">
        <v>100</v>
      </c>
      <c r="AJ60" s="159"/>
      <c r="AK60" s="151"/>
      <c r="AL60" s="160"/>
      <c r="AM60" s="159"/>
      <c r="AN60" s="151"/>
      <c r="AO60" s="160"/>
      <c r="AP60" s="159"/>
      <c r="AQ60" s="151"/>
      <c r="AR60" s="160"/>
      <c r="AS60" s="159"/>
      <c r="AT60" s="151"/>
      <c r="AU60" s="160"/>
      <c r="AV60" s="161"/>
      <c r="AW60" s="151"/>
      <c r="AX60" s="160"/>
      <c r="AY60" s="162"/>
      <c r="AZ60" s="70"/>
      <c r="BA60" s="70"/>
      <c r="BB60" s="70"/>
      <c r="BC60" s="70"/>
      <c r="BD60" s="29"/>
      <c r="BE60" s="29"/>
      <c r="BF60" s="29"/>
      <c r="BG60" s="29"/>
      <c r="BH60" s="29"/>
      <c r="BI60" s="29"/>
    </row>
    <row r="61" spans="1:61" ht="151.80000000000001" x14ac:dyDescent="0.3">
      <c r="A61" s="131">
        <v>104</v>
      </c>
      <c r="B61" s="116" t="s">
        <v>650</v>
      </c>
      <c r="C61" s="132">
        <v>3</v>
      </c>
      <c r="D61" s="117" t="s">
        <v>833</v>
      </c>
      <c r="E61" s="133" t="s">
        <v>813</v>
      </c>
      <c r="F61" s="134" t="s">
        <v>7888</v>
      </c>
      <c r="G61" s="133" t="s">
        <v>835</v>
      </c>
      <c r="H61" s="135">
        <v>2014</v>
      </c>
      <c r="I61" s="133" t="s">
        <v>836</v>
      </c>
      <c r="J61" s="136">
        <v>132743</v>
      </c>
      <c r="K61" s="150" t="s">
        <v>8769</v>
      </c>
      <c r="L61" s="151" t="s">
        <v>837</v>
      </c>
      <c r="M61" s="151" t="s">
        <v>838</v>
      </c>
      <c r="N61" s="151" t="s">
        <v>839</v>
      </c>
      <c r="O61" s="151" t="s">
        <v>840</v>
      </c>
      <c r="P61" s="151" t="s">
        <v>992</v>
      </c>
      <c r="Q61" s="152">
        <f t="shared" si="3"/>
        <v>0</v>
      </c>
      <c r="R61" s="152">
        <v>0</v>
      </c>
      <c r="S61" s="152">
        <v>0</v>
      </c>
      <c r="T61" s="152">
        <v>0</v>
      </c>
      <c r="U61" s="153">
        <f t="shared" si="2"/>
        <v>0</v>
      </c>
      <c r="V61" s="152">
        <v>88</v>
      </c>
      <c r="W61" s="152">
        <v>100</v>
      </c>
      <c r="X61" s="154" t="s">
        <v>1024</v>
      </c>
      <c r="Y61" s="155">
        <v>6</v>
      </c>
      <c r="Z61" s="155">
        <v>1</v>
      </c>
      <c r="AA61" s="155">
        <v>4</v>
      </c>
      <c r="AB61" s="151">
        <v>14</v>
      </c>
      <c r="AC61" s="156"/>
      <c r="AD61" s="153">
        <v>0</v>
      </c>
      <c r="AE61" s="157">
        <v>2</v>
      </c>
      <c r="AF61" s="158">
        <v>91</v>
      </c>
      <c r="AG61" s="159" t="s">
        <v>833</v>
      </c>
      <c r="AH61" s="151" t="s">
        <v>7889</v>
      </c>
      <c r="AI61" s="160">
        <v>76</v>
      </c>
      <c r="AJ61" s="159" t="s">
        <v>1040</v>
      </c>
      <c r="AK61" s="151" t="s">
        <v>7890</v>
      </c>
      <c r="AL61" s="160">
        <v>5</v>
      </c>
      <c r="AM61" s="159" t="s">
        <v>812</v>
      </c>
      <c r="AN61" s="151" t="s">
        <v>7891</v>
      </c>
      <c r="AO61" s="160">
        <v>10</v>
      </c>
      <c r="AP61" s="159" t="s">
        <v>682</v>
      </c>
      <c r="AQ61" s="151" t="s">
        <v>7892</v>
      </c>
      <c r="AR61" s="160"/>
      <c r="AS61" s="159"/>
      <c r="AT61" s="151"/>
      <c r="AU61" s="160"/>
      <c r="AV61" s="161"/>
      <c r="AW61" s="151"/>
      <c r="AX61" s="160"/>
      <c r="AY61" s="162"/>
      <c r="AZ61" s="70"/>
      <c r="BA61" s="70"/>
      <c r="BB61" s="70"/>
      <c r="BC61" s="70"/>
      <c r="BD61" s="29"/>
      <c r="BE61" s="29"/>
      <c r="BF61" s="29"/>
      <c r="BG61" s="29"/>
      <c r="BH61" s="29"/>
      <c r="BI61" s="29"/>
    </row>
    <row r="62" spans="1:61" ht="409.6" x14ac:dyDescent="0.3">
      <c r="A62" s="131">
        <v>104</v>
      </c>
      <c r="B62" s="116" t="s">
        <v>650</v>
      </c>
      <c r="C62" s="132">
        <v>9</v>
      </c>
      <c r="D62" s="117" t="s">
        <v>821</v>
      </c>
      <c r="E62" s="133" t="s">
        <v>822</v>
      </c>
      <c r="F62" s="134">
        <v>15790</v>
      </c>
      <c r="G62" s="133" t="s">
        <v>823</v>
      </c>
      <c r="H62" s="135">
        <v>2012</v>
      </c>
      <c r="I62" s="133" t="s">
        <v>824</v>
      </c>
      <c r="J62" s="136">
        <v>133284</v>
      </c>
      <c r="K62" s="150" t="s">
        <v>8769</v>
      </c>
      <c r="L62" s="151" t="s">
        <v>825</v>
      </c>
      <c r="M62" s="151" t="s">
        <v>826</v>
      </c>
      <c r="N62" s="151" t="s">
        <v>827</v>
      </c>
      <c r="O62" s="151" t="s">
        <v>828</v>
      </c>
      <c r="P62" s="151" t="s">
        <v>990</v>
      </c>
      <c r="Q62" s="152">
        <f t="shared" si="3"/>
        <v>2.1235294117647059</v>
      </c>
      <c r="R62" s="152">
        <v>0</v>
      </c>
      <c r="S62" s="152">
        <v>0.58823529411764708</v>
      </c>
      <c r="T62" s="152">
        <v>1.5352941176470587</v>
      </c>
      <c r="U62" s="153">
        <f t="shared" si="2"/>
        <v>2.1235294117647059</v>
      </c>
      <c r="V62" s="152">
        <v>80</v>
      </c>
      <c r="W62" s="152">
        <v>100</v>
      </c>
      <c r="X62" s="154" t="s">
        <v>1025</v>
      </c>
      <c r="Y62" s="155">
        <v>3</v>
      </c>
      <c r="Z62" s="155">
        <v>12</v>
      </c>
      <c r="AA62" s="155">
        <v>3</v>
      </c>
      <c r="AB62" s="151">
        <v>4</v>
      </c>
      <c r="AC62" s="156" t="s">
        <v>1034</v>
      </c>
      <c r="AD62" s="153">
        <v>0</v>
      </c>
      <c r="AE62" s="157">
        <v>5</v>
      </c>
      <c r="AF62" s="158">
        <v>90</v>
      </c>
      <c r="AG62" s="159" t="s">
        <v>821</v>
      </c>
      <c r="AH62" s="151" t="s">
        <v>7893</v>
      </c>
      <c r="AI62" s="160">
        <v>90</v>
      </c>
      <c r="AJ62" s="159"/>
      <c r="AK62" s="151"/>
      <c r="AL62" s="160"/>
      <c r="AM62" s="159"/>
      <c r="AN62" s="151"/>
      <c r="AO62" s="160"/>
      <c r="AP62" s="159"/>
      <c r="AQ62" s="151"/>
      <c r="AR62" s="160"/>
      <c r="AS62" s="159"/>
      <c r="AT62" s="151"/>
      <c r="AU62" s="160"/>
      <c r="AV62" s="161"/>
      <c r="AW62" s="151"/>
      <c r="AX62" s="160"/>
      <c r="AY62" s="162"/>
      <c r="AZ62" s="70"/>
      <c r="BA62" s="70"/>
      <c r="BB62" s="70"/>
      <c r="BC62" s="70"/>
      <c r="BD62" s="29"/>
      <c r="BE62" s="29"/>
      <c r="BF62" s="29"/>
      <c r="BG62" s="29"/>
      <c r="BH62" s="29"/>
      <c r="BI62" s="29"/>
    </row>
    <row r="63" spans="1:61" ht="386.4" x14ac:dyDescent="0.3">
      <c r="A63" s="131">
        <v>104</v>
      </c>
      <c r="B63" s="116" t="s">
        <v>650</v>
      </c>
      <c r="C63" s="132">
        <v>9</v>
      </c>
      <c r="D63" s="117" t="s">
        <v>821</v>
      </c>
      <c r="E63" s="133" t="s">
        <v>822</v>
      </c>
      <c r="F63" s="134">
        <v>15790</v>
      </c>
      <c r="G63" s="133" t="s">
        <v>829</v>
      </c>
      <c r="H63" s="135">
        <v>2012</v>
      </c>
      <c r="I63" s="133" t="s">
        <v>830</v>
      </c>
      <c r="J63" s="136">
        <v>54437</v>
      </c>
      <c r="K63" s="150" t="s">
        <v>8769</v>
      </c>
      <c r="L63" s="151" t="s">
        <v>825</v>
      </c>
      <c r="M63" s="151" t="s">
        <v>826</v>
      </c>
      <c r="N63" s="151" t="s">
        <v>831</v>
      </c>
      <c r="O63" s="151" t="s">
        <v>832</v>
      </c>
      <c r="P63" s="151" t="s">
        <v>991</v>
      </c>
      <c r="Q63" s="152">
        <f t="shared" si="3"/>
        <v>9.7705882352941167</v>
      </c>
      <c r="R63" s="152">
        <v>0</v>
      </c>
      <c r="S63" s="152">
        <v>8.235294117647058</v>
      </c>
      <c r="T63" s="152">
        <v>1.5352941176470587</v>
      </c>
      <c r="U63" s="153">
        <f t="shared" si="2"/>
        <v>9.7705882352941167</v>
      </c>
      <c r="V63" s="152">
        <v>80</v>
      </c>
      <c r="W63" s="152">
        <v>100</v>
      </c>
      <c r="X63" s="154" t="s">
        <v>1025</v>
      </c>
      <c r="Y63" s="155">
        <v>3</v>
      </c>
      <c r="Z63" s="155">
        <v>12</v>
      </c>
      <c r="AA63" s="155">
        <v>3</v>
      </c>
      <c r="AB63" s="151">
        <v>4</v>
      </c>
      <c r="AC63" s="156" t="s">
        <v>1034</v>
      </c>
      <c r="AD63" s="153">
        <v>0</v>
      </c>
      <c r="AE63" s="157">
        <v>5</v>
      </c>
      <c r="AF63" s="158">
        <v>50</v>
      </c>
      <c r="AG63" s="159" t="s">
        <v>821</v>
      </c>
      <c r="AH63" s="151" t="s">
        <v>1055</v>
      </c>
      <c r="AI63" s="160">
        <v>50</v>
      </c>
      <c r="AJ63" s="159"/>
      <c r="AK63" s="151"/>
      <c r="AL63" s="160"/>
      <c r="AM63" s="159"/>
      <c r="AN63" s="151"/>
      <c r="AO63" s="160"/>
      <c r="AP63" s="159"/>
      <c r="AQ63" s="151"/>
      <c r="AR63" s="160"/>
      <c r="AS63" s="159"/>
      <c r="AT63" s="151"/>
      <c r="AU63" s="160"/>
      <c r="AV63" s="161"/>
      <c r="AW63" s="151"/>
      <c r="AX63" s="160"/>
      <c r="AY63" s="162"/>
      <c r="AZ63" s="70"/>
      <c r="BA63" s="70"/>
      <c r="BB63" s="70"/>
      <c r="BC63" s="70"/>
      <c r="BD63" s="29"/>
      <c r="BE63" s="29"/>
      <c r="BF63" s="29"/>
      <c r="BG63" s="29"/>
      <c r="BH63" s="29"/>
      <c r="BI63" s="29"/>
    </row>
    <row r="64" spans="1:61" ht="276" x14ac:dyDescent="0.3">
      <c r="A64" s="131">
        <v>104</v>
      </c>
      <c r="B64" s="116" t="s">
        <v>650</v>
      </c>
      <c r="C64" s="132">
        <v>14</v>
      </c>
      <c r="D64" s="117" t="s">
        <v>812</v>
      </c>
      <c r="E64" s="133" t="s">
        <v>834</v>
      </c>
      <c r="F64" s="134">
        <v>13627</v>
      </c>
      <c r="G64" s="133" t="s">
        <v>814</v>
      </c>
      <c r="H64" s="135">
        <v>2011</v>
      </c>
      <c r="I64" s="133" t="s">
        <v>815</v>
      </c>
      <c r="J64" s="136">
        <v>70988</v>
      </c>
      <c r="K64" s="150" t="s">
        <v>8771</v>
      </c>
      <c r="L64" s="151" t="s">
        <v>816</v>
      </c>
      <c r="M64" s="151" t="s">
        <v>817</v>
      </c>
      <c r="N64" s="151" t="s">
        <v>818</v>
      </c>
      <c r="O64" s="151" t="s">
        <v>819</v>
      </c>
      <c r="P64" s="151" t="s">
        <v>989</v>
      </c>
      <c r="Q64" s="152">
        <f t="shared" si="3"/>
        <v>6.2</v>
      </c>
      <c r="R64" s="152">
        <v>0</v>
      </c>
      <c r="S64" s="152">
        <v>4.7</v>
      </c>
      <c r="T64" s="152">
        <v>1.5</v>
      </c>
      <c r="U64" s="153">
        <f t="shared" si="2"/>
        <v>6.2</v>
      </c>
      <c r="V64" s="152">
        <v>90</v>
      </c>
      <c r="W64" s="152">
        <v>100</v>
      </c>
      <c r="X64" s="154" t="s">
        <v>1024</v>
      </c>
      <c r="Y64" s="155">
        <v>6</v>
      </c>
      <c r="Z64" s="155">
        <v>1</v>
      </c>
      <c r="AA64" s="155">
        <v>4</v>
      </c>
      <c r="AB64" s="151">
        <v>14</v>
      </c>
      <c r="AC64" s="156"/>
      <c r="AD64" s="153">
        <v>0</v>
      </c>
      <c r="AE64" s="157">
        <v>2</v>
      </c>
      <c r="AF64" s="158">
        <v>90</v>
      </c>
      <c r="AG64" s="159" t="s">
        <v>1040</v>
      </c>
      <c r="AH64" s="151" t="s">
        <v>7894</v>
      </c>
      <c r="AI64" s="160">
        <v>45</v>
      </c>
      <c r="AJ64" s="159" t="s">
        <v>812</v>
      </c>
      <c r="AK64" s="151" t="s">
        <v>7895</v>
      </c>
      <c r="AL64" s="160">
        <v>45</v>
      </c>
      <c r="AM64" s="159"/>
      <c r="AN64" s="151"/>
      <c r="AO64" s="160"/>
      <c r="AP64" s="159"/>
      <c r="AQ64" s="151"/>
      <c r="AR64" s="160"/>
      <c r="AS64" s="159"/>
      <c r="AT64" s="151"/>
      <c r="AU64" s="160"/>
      <c r="AV64" s="161"/>
      <c r="AW64" s="151"/>
      <c r="AX64" s="160"/>
      <c r="AY64" s="162"/>
      <c r="AZ64" s="70"/>
      <c r="BA64" s="70"/>
      <c r="BB64" s="70"/>
      <c r="BC64" s="70"/>
      <c r="BD64" s="29"/>
      <c r="BE64" s="29"/>
      <c r="BF64" s="29"/>
      <c r="BG64" s="29"/>
      <c r="BH64" s="29"/>
      <c r="BI64" s="29"/>
    </row>
    <row r="65" spans="1:61" ht="151.80000000000001" x14ac:dyDescent="0.3">
      <c r="A65" s="131">
        <v>104</v>
      </c>
      <c r="B65" s="116" t="s">
        <v>650</v>
      </c>
      <c r="C65" s="132">
        <v>3</v>
      </c>
      <c r="D65" s="117" t="s">
        <v>833</v>
      </c>
      <c r="E65" s="133" t="s">
        <v>834</v>
      </c>
      <c r="F65" s="134">
        <v>13627</v>
      </c>
      <c r="G65" s="133" t="s">
        <v>7796</v>
      </c>
      <c r="H65" s="135">
        <v>2016</v>
      </c>
      <c r="I65" s="133" t="s">
        <v>841</v>
      </c>
      <c r="J65" s="136">
        <v>117439</v>
      </c>
      <c r="K65" s="150" t="s">
        <v>693</v>
      </c>
      <c r="L65" s="151" t="s">
        <v>837</v>
      </c>
      <c r="M65" s="151" t="s">
        <v>838</v>
      </c>
      <c r="N65" s="151" t="s">
        <v>839</v>
      </c>
      <c r="O65" s="151" t="s">
        <v>840</v>
      </c>
      <c r="P65" s="151" t="s">
        <v>993</v>
      </c>
      <c r="Q65" s="152">
        <f t="shared" si="3"/>
        <v>2.4</v>
      </c>
      <c r="R65" s="152">
        <v>2.4</v>
      </c>
      <c r="S65" s="152">
        <v>0</v>
      </c>
      <c r="T65" s="152">
        <v>0</v>
      </c>
      <c r="U65" s="153">
        <f t="shared" si="2"/>
        <v>2.4</v>
      </c>
      <c r="V65" s="152">
        <v>94</v>
      </c>
      <c r="W65" s="152">
        <v>95</v>
      </c>
      <c r="X65" s="154" t="s">
        <v>1024</v>
      </c>
      <c r="Y65" s="155">
        <v>6</v>
      </c>
      <c r="Z65" s="155">
        <v>1</v>
      </c>
      <c r="AA65" s="155">
        <v>4</v>
      </c>
      <c r="AB65" s="151">
        <v>14</v>
      </c>
      <c r="AC65" s="156"/>
      <c r="AD65" s="153">
        <v>0</v>
      </c>
      <c r="AE65" s="157">
        <v>5</v>
      </c>
      <c r="AF65" s="158">
        <v>100</v>
      </c>
      <c r="AG65" s="159" t="s">
        <v>833</v>
      </c>
      <c r="AH65" s="151" t="s">
        <v>7889</v>
      </c>
      <c r="AI65" s="160">
        <v>12</v>
      </c>
      <c r="AJ65" s="159" t="s">
        <v>1040</v>
      </c>
      <c r="AK65" s="151" t="s">
        <v>7896</v>
      </c>
      <c r="AL65" s="160">
        <v>15</v>
      </c>
      <c r="AM65" s="159" t="s">
        <v>812</v>
      </c>
      <c r="AN65" s="151" t="s">
        <v>7891</v>
      </c>
      <c r="AO65" s="160">
        <v>39</v>
      </c>
      <c r="AP65" s="159" t="s">
        <v>713</v>
      </c>
      <c r="AQ65" s="151" t="s">
        <v>7897</v>
      </c>
      <c r="AR65" s="160">
        <v>34</v>
      </c>
      <c r="AS65" s="159"/>
      <c r="AT65" s="151"/>
      <c r="AU65" s="160"/>
      <c r="AV65" s="161"/>
      <c r="AW65" s="151"/>
      <c r="AX65" s="160"/>
      <c r="AY65" s="162"/>
      <c r="AZ65" s="70"/>
      <c r="BA65" s="70"/>
      <c r="BB65" s="70"/>
      <c r="BC65" s="70"/>
      <c r="BD65" s="29"/>
      <c r="BE65" s="29"/>
      <c r="BF65" s="29"/>
      <c r="BG65" s="29"/>
      <c r="BH65" s="29"/>
      <c r="BI65" s="29"/>
    </row>
    <row r="66" spans="1:61" ht="55.2" x14ac:dyDescent="0.3">
      <c r="A66" s="131">
        <v>104</v>
      </c>
      <c r="B66" s="116" t="s">
        <v>650</v>
      </c>
      <c r="C66" s="132">
        <v>12</v>
      </c>
      <c r="D66" s="117" t="s">
        <v>660</v>
      </c>
      <c r="E66" s="133" t="s">
        <v>738</v>
      </c>
      <c r="F66" s="134">
        <v>23939</v>
      </c>
      <c r="G66" s="133" t="s">
        <v>739</v>
      </c>
      <c r="H66" s="135">
        <v>2010</v>
      </c>
      <c r="I66" s="133" t="s">
        <v>740</v>
      </c>
      <c r="J66" s="136">
        <v>35452</v>
      </c>
      <c r="K66" s="150" t="s">
        <v>677</v>
      </c>
      <c r="L66" s="151" t="s">
        <v>741</v>
      </c>
      <c r="M66" s="151" t="s">
        <v>742</v>
      </c>
      <c r="N66" s="151" t="s">
        <v>743</v>
      </c>
      <c r="O66" s="151" t="s">
        <v>744</v>
      </c>
      <c r="P66" s="151" t="s">
        <v>976</v>
      </c>
      <c r="Q66" s="152">
        <f t="shared" si="3"/>
        <v>0</v>
      </c>
      <c r="R66" s="152">
        <v>0</v>
      </c>
      <c r="S66" s="152">
        <v>0</v>
      </c>
      <c r="T66" s="152">
        <v>0</v>
      </c>
      <c r="U66" s="153">
        <f t="shared" ref="U66:U71" si="4">SUM(R66:T66)</f>
        <v>0</v>
      </c>
      <c r="V66" s="152">
        <v>98</v>
      </c>
      <c r="W66" s="152">
        <v>100</v>
      </c>
      <c r="X66" s="154" t="s">
        <v>1016</v>
      </c>
      <c r="Y66" s="155">
        <v>2</v>
      </c>
      <c r="Z66" s="155">
        <v>2</v>
      </c>
      <c r="AA66" s="155">
        <v>2</v>
      </c>
      <c r="AB66" s="151">
        <v>11</v>
      </c>
      <c r="AC66" s="156">
        <v>98</v>
      </c>
      <c r="AD66" s="153">
        <v>0</v>
      </c>
      <c r="AE66" s="157">
        <v>5</v>
      </c>
      <c r="AF66" s="158">
        <v>100</v>
      </c>
      <c r="AG66" s="159" t="s">
        <v>660</v>
      </c>
      <c r="AH66" s="151" t="s">
        <v>1043</v>
      </c>
      <c r="AI66" s="160">
        <v>40</v>
      </c>
      <c r="AJ66" s="159" t="s">
        <v>1037</v>
      </c>
      <c r="AK66" s="151" t="s">
        <v>1043</v>
      </c>
      <c r="AL66" s="160">
        <v>10</v>
      </c>
      <c r="AM66" s="159" t="s">
        <v>1064</v>
      </c>
      <c r="AN66" s="151" t="s">
        <v>1065</v>
      </c>
      <c r="AO66" s="160">
        <v>20</v>
      </c>
      <c r="AP66" s="159" t="s">
        <v>1084</v>
      </c>
      <c r="AQ66" s="151" t="s">
        <v>1043</v>
      </c>
      <c r="AR66" s="160">
        <v>20</v>
      </c>
      <c r="AS66" s="159" t="s">
        <v>7797</v>
      </c>
      <c r="AT66" s="151" t="s">
        <v>7798</v>
      </c>
      <c r="AU66" s="160">
        <v>10</v>
      </c>
      <c r="AV66" s="161"/>
      <c r="AW66" s="151"/>
      <c r="AX66" s="160"/>
      <c r="AY66" s="162"/>
      <c r="AZ66" s="70"/>
      <c r="BA66" s="70"/>
      <c r="BB66" s="70"/>
      <c r="BC66" s="70"/>
      <c r="BD66" s="29"/>
      <c r="BE66" s="29"/>
      <c r="BF66" s="29"/>
      <c r="BG66" s="29"/>
      <c r="BH66" s="29"/>
      <c r="BI66" s="29"/>
    </row>
    <row r="67" spans="1:61" ht="165.6" x14ac:dyDescent="0.3">
      <c r="A67" s="131">
        <v>104</v>
      </c>
      <c r="B67" s="116" t="s">
        <v>650</v>
      </c>
      <c r="C67" s="132">
        <v>12</v>
      </c>
      <c r="D67" s="117" t="s">
        <v>660</v>
      </c>
      <c r="E67" s="133" t="s">
        <v>738</v>
      </c>
      <c r="F67" s="134">
        <v>23939</v>
      </c>
      <c r="G67" s="133" t="s">
        <v>842</v>
      </c>
      <c r="H67" s="135">
        <v>2002</v>
      </c>
      <c r="I67" s="133" t="s">
        <v>843</v>
      </c>
      <c r="J67" s="136">
        <v>55063</v>
      </c>
      <c r="K67" s="150" t="s">
        <v>844</v>
      </c>
      <c r="L67" s="151" t="s">
        <v>845</v>
      </c>
      <c r="M67" s="151" t="s">
        <v>846</v>
      </c>
      <c r="N67" s="151" t="s">
        <v>847</v>
      </c>
      <c r="O67" s="151" t="s">
        <v>848</v>
      </c>
      <c r="P67" s="151" t="s">
        <v>994</v>
      </c>
      <c r="Q67" s="152">
        <f t="shared" si="3"/>
        <v>20.209317647058825</v>
      </c>
      <c r="R67" s="152">
        <v>0</v>
      </c>
      <c r="S67" s="152">
        <v>1.7647058823529411</v>
      </c>
      <c r="T67" s="152">
        <v>18.444611764705883</v>
      </c>
      <c r="U67" s="153">
        <f t="shared" si="4"/>
        <v>20.209317647058825</v>
      </c>
      <c r="V67" s="152">
        <v>65</v>
      </c>
      <c r="W67" s="152">
        <v>100</v>
      </c>
      <c r="X67" s="154" t="s">
        <v>1016</v>
      </c>
      <c r="Y67" s="155">
        <v>3</v>
      </c>
      <c r="Z67" s="155">
        <v>11</v>
      </c>
      <c r="AA67" s="155">
        <v>5</v>
      </c>
      <c r="AB67" s="151">
        <v>4</v>
      </c>
      <c r="AC67" s="156">
        <v>175</v>
      </c>
      <c r="AD67" s="153">
        <v>30</v>
      </c>
      <c r="AE67" s="157">
        <v>5</v>
      </c>
      <c r="AF67" s="158">
        <v>70</v>
      </c>
      <c r="AG67" s="159" t="s">
        <v>660</v>
      </c>
      <c r="AH67" s="151" t="s">
        <v>1043</v>
      </c>
      <c r="AI67" s="160">
        <v>40</v>
      </c>
      <c r="AJ67" s="159" t="s">
        <v>1064</v>
      </c>
      <c r="AK67" s="151" t="s">
        <v>1065</v>
      </c>
      <c r="AL67" s="160">
        <v>10</v>
      </c>
      <c r="AM67" s="159" t="s">
        <v>7799</v>
      </c>
      <c r="AN67" s="151" t="s">
        <v>1065</v>
      </c>
      <c r="AO67" s="160">
        <v>20</v>
      </c>
      <c r="AP67" s="159"/>
      <c r="AQ67" s="151"/>
      <c r="AR67" s="160"/>
      <c r="AS67" s="159"/>
      <c r="AT67" s="151"/>
      <c r="AU67" s="160"/>
      <c r="AV67" s="161"/>
      <c r="AW67" s="151"/>
      <c r="AX67" s="160"/>
      <c r="AY67" s="162"/>
      <c r="AZ67" s="70"/>
      <c r="BA67" s="70"/>
      <c r="BB67" s="70"/>
      <c r="BC67" s="70"/>
      <c r="BD67" s="29"/>
      <c r="BE67" s="29"/>
      <c r="BF67" s="29"/>
      <c r="BG67" s="29"/>
      <c r="BH67" s="29"/>
      <c r="BI67" s="29"/>
    </row>
    <row r="68" spans="1:61" ht="151.80000000000001" x14ac:dyDescent="0.3">
      <c r="A68" s="131">
        <v>104</v>
      </c>
      <c r="B68" s="116" t="s">
        <v>650</v>
      </c>
      <c r="C68" s="132">
        <v>12</v>
      </c>
      <c r="D68" s="117" t="s">
        <v>660</v>
      </c>
      <c r="E68" s="133" t="s">
        <v>738</v>
      </c>
      <c r="F68" s="134">
        <v>23939</v>
      </c>
      <c r="G68" s="133" t="s">
        <v>849</v>
      </c>
      <c r="H68" s="135">
        <v>2017</v>
      </c>
      <c r="I68" s="133" t="s">
        <v>850</v>
      </c>
      <c r="J68" s="136">
        <v>35543</v>
      </c>
      <c r="K68" s="150" t="s">
        <v>8165</v>
      </c>
      <c r="L68" s="151" t="s">
        <v>851</v>
      </c>
      <c r="M68" s="151" t="s">
        <v>846</v>
      </c>
      <c r="N68" s="151" t="s">
        <v>847</v>
      </c>
      <c r="O68" s="151" t="s">
        <v>852</v>
      </c>
      <c r="P68" s="151" t="s">
        <v>995</v>
      </c>
      <c r="Q68" s="152">
        <f t="shared" si="3"/>
        <v>24.389317647058824</v>
      </c>
      <c r="R68" s="152">
        <v>4.18</v>
      </c>
      <c r="S68" s="152">
        <v>1.7647058823529411</v>
      </c>
      <c r="T68" s="152">
        <v>18.444611764705883</v>
      </c>
      <c r="U68" s="153">
        <f t="shared" si="4"/>
        <v>24.389317647058824</v>
      </c>
      <c r="V68" s="152">
        <v>100</v>
      </c>
      <c r="W68" s="152">
        <v>58</v>
      </c>
      <c r="X68" s="154" t="s">
        <v>1016</v>
      </c>
      <c r="Y68" s="155">
        <v>3</v>
      </c>
      <c r="Z68" s="155">
        <v>11</v>
      </c>
      <c r="AA68" s="155">
        <v>5</v>
      </c>
      <c r="AB68" s="151">
        <v>4</v>
      </c>
      <c r="AC68" s="156"/>
      <c r="AD68" s="153">
        <v>0</v>
      </c>
      <c r="AE68" s="157">
        <v>5</v>
      </c>
      <c r="AF68" s="158">
        <v>100</v>
      </c>
      <c r="AG68" s="159" t="s">
        <v>660</v>
      </c>
      <c r="AH68" s="151" t="s">
        <v>1043</v>
      </c>
      <c r="AI68" s="160">
        <v>30</v>
      </c>
      <c r="AJ68" s="159" t="s">
        <v>7800</v>
      </c>
      <c r="AK68" s="151" t="s">
        <v>1043</v>
      </c>
      <c r="AL68" s="160">
        <v>30</v>
      </c>
      <c r="AM68" s="159" t="s">
        <v>7797</v>
      </c>
      <c r="AN68" s="151" t="s">
        <v>7798</v>
      </c>
      <c r="AO68" s="160">
        <v>20</v>
      </c>
      <c r="AP68" s="159" t="s">
        <v>7799</v>
      </c>
      <c r="AQ68" s="151" t="s">
        <v>1065</v>
      </c>
      <c r="AR68" s="160">
        <v>20</v>
      </c>
      <c r="AS68" s="159"/>
      <c r="AT68" s="151"/>
      <c r="AU68" s="160"/>
      <c r="AV68" s="161"/>
      <c r="AW68" s="151"/>
      <c r="AX68" s="160"/>
      <c r="AY68" s="162"/>
      <c r="AZ68" s="70"/>
      <c r="BA68" s="70"/>
      <c r="BB68" s="70"/>
      <c r="BC68" s="70"/>
      <c r="BD68" s="29"/>
      <c r="BE68" s="29"/>
      <c r="BF68" s="29"/>
      <c r="BG68" s="29"/>
      <c r="BH68" s="29"/>
      <c r="BI68" s="29"/>
    </row>
    <row r="69" spans="1:61" ht="110.4" x14ac:dyDescent="0.3">
      <c r="A69" s="131">
        <v>104</v>
      </c>
      <c r="B69" s="116" t="s">
        <v>650</v>
      </c>
      <c r="C69" s="132">
        <v>12</v>
      </c>
      <c r="D69" s="117" t="s">
        <v>660</v>
      </c>
      <c r="E69" s="133" t="s">
        <v>738</v>
      </c>
      <c r="F69" s="134">
        <v>23939</v>
      </c>
      <c r="G69" s="133" t="s">
        <v>853</v>
      </c>
      <c r="H69" s="135">
        <v>2010</v>
      </c>
      <c r="I69" s="133" t="s">
        <v>854</v>
      </c>
      <c r="J69" s="136">
        <v>95216</v>
      </c>
      <c r="K69" s="150" t="s">
        <v>677</v>
      </c>
      <c r="L69" s="151" t="s">
        <v>855</v>
      </c>
      <c r="M69" s="151" t="s">
        <v>856</v>
      </c>
      <c r="N69" s="151" t="s">
        <v>857</v>
      </c>
      <c r="O69" s="151" t="s">
        <v>858</v>
      </c>
      <c r="P69" s="151" t="s">
        <v>996</v>
      </c>
      <c r="Q69" s="152">
        <f t="shared" si="3"/>
        <v>27.819155724975296</v>
      </c>
      <c r="R69" s="152">
        <v>0</v>
      </c>
      <c r="S69" s="152">
        <v>7.0591557249752928</v>
      </c>
      <c r="T69" s="152">
        <v>20.76</v>
      </c>
      <c r="U69" s="153">
        <f t="shared" si="4"/>
        <v>27.819155724975296</v>
      </c>
      <c r="V69" s="152">
        <v>100</v>
      </c>
      <c r="W69" s="152">
        <v>100</v>
      </c>
      <c r="X69" s="154" t="s">
        <v>1016</v>
      </c>
      <c r="Y69" s="155">
        <v>2</v>
      </c>
      <c r="Z69" s="155">
        <v>1</v>
      </c>
      <c r="AA69" s="155">
        <v>3</v>
      </c>
      <c r="AB69" s="151">
        <v>5</v>
      </c>
      <c r="AC69" s="156">
        <v>98</v>
      </c>
      <c r="AD69" s="153">
        <v>0</v>
      </c>
      <c r="AE69" s="157">
        <v>5</v>
      </c>
      <c r="AF69" s="158">
        <v>100</v>
      </c>
      <c r="AG69" s="159" t="s">
        <v>660</v>
      </c>
      <c r="AH69" s="151" t="s">
        <v>1043</v>
      </c>
      <c r="AI69" s="160">
        <v>50</v>
      </c>
      <c r="AJ69" s="159" t="s">
        <v>1064</v>
      </c>
      <c r="AK69" s="151" t="s">
        <v>1065</v>
      </c>
      <c r="AL69" s="160">
        <v>20</v>
      </c>
      <c r="AM69" s="159" t="s">
        <v>1079</v>
      </c>
      <c r="AN69" s="151" t="s">
        <v>1078</v>
      </c>
      <c r="AO69" s="160">
        <v>20</v>
      </c>
      <c r="AP69" s="159" t="s">
        <v>7799</v>
      </c>
      <c r="AQ69" s="151" t="s">
        <v>1065</v>
      </c>
      <c r="AR69" s="160">
        <v>10</v>
      </c>
      <c r="AS69" s="159"/>
      <c r="AT69" s="151"/>
      <c r="AU69" s="160"/>
      <c r="AV69" s="161"/>
      <c r="AW69" s="151"/>
      <c r="AX69" s="160"/>
      <c r="AY69" s="162"/>
      <c r="AZ69" s="70"/>
      <c r="BA69" s="70"/>
      <c r="BB69" s="70"/>
      <c r="BC69" s="70"/>
      <c r="BD69" s="29"/>
      <c r="BE69" s="29"/>
      <c r="BF69" s="29"/>
      <c r="BG69" s="29"/>
      <c r="BH69" s="29"/>
      <c r="BI69" s="29"/>
    </row>
    <row r="70" spans="1:61" ht="151.80000000000001" x14ac:dyDescent="0.3">
      <c r="A70" s="131">
        <v>104</v>
      </c>
      <c r="B70" s="116" t="s">
        <v>650</v>
      </c>
      <c r="C70" s="132">
        <v>12</v>
      </c>
      <c r="D70" s="117" t="s">
        <v>660</v>
      </c>
      <c r="E70" s="133" t="s">
        <v>738</v>
      </c>
      <c r="F70" s="134">
        <v>23939</v>
      </c>
      <c r="G70" s="133" t="s">
        <v>849</v>
      </c>
      <c r="H70" s="135">
        <v>2017</v>
      </c>
      <c r="I70" s="133" t="s">
        <v>850</v>
      </c>
      <c r="J70" s="136">
        <f>22886+6040</f>
        <v>28926</v>
      </c>
      <c r="K70" s="150" t="s">
        <v>8165</v>
      </c>
      <c r="L70" s="151" t="s">
        <v>851</v>
      </c>
      <c r="M70" s="151" t="s">
        <v>846</v>
      </c>
      <c r="N70" s="151" t="s">
        <v>847</v>
      </c>
      <c r="O70" s="151" t="s">
        <v>852</v>
      </c>
      <c r="P70" s="151" t="s">
        <v>7801</v>
      </c>
      <c r="Q70" s="152">
        <f t="shared" si="3"/>
        <v>23.489317647058826</v>
      </c>
      <c r="R70" s="152">
        <v>3.28</v>
      </c>
      <c r="S70" s="152">
        <v>1.7647058823529411</v>
      </c>
      <c r="T70" s="152">
        <v>18.444611764705883</v>
      </c>
      <c r="U70" s="153">
        <f t="shared" si="4"/>
        <v>23.489317647058826</v>
      </c>
      <c r="V70" s="152">
        <v>88</v>
      </c>
      <c r="W70" s="152">
        <v>39</v>
      </c>
      <c r="X70" s="154" t="s">
        <v>1016</v>
      </c>
      <c r="Y70" s="155">
        <v>3</v>
      </c>
      <c r="Z70" s="155">
        <v>11</v>
      </c>
      <c r="AA70" s="155">
        <v>5</v>
      </c>
      <c r="AB70" s="151">
        <v>4</v>
      </c>
      <c r="AC70" s="156"/>
      <c r="AD70" s="153">
        <v>0</v>
      </c>
      <c r="AE70" s="157">
        <v>5</v>
      </c>
      <c r="AF70" s="158">
        <v>100</v>
      </c>
      <c r="AG70" s="159" t="s">
        <v>660</v>
      </c>
      <c r="AH70" s="151" t="s">
        <v>1043</v>
      </c>
      <c r="AI70" s="160">
        <v>30</v>
      </c>
      <c r="AJ70" s="159" t="s">
        <v>7800</v>
      </c>
      <c r="AK70" s="151" t="s">
        <v>1043</v>
      </c>
      <c r="AL70" s="160">
        <v>40</v>
      </c>
      <c r="AM70" s="159" t="s">
        <v>7797</v>
      </c>
      <c r="AN70" s="151" t="s">
        <v>7798</v>
      </c>
      <c r="AO70" s="160">
        <v>30</v>
      </c>
      <c r="AP70" s="159"/>
      <c r="AQ70" s="151"/>
      <c r="AR70" s="160"/>
      <c r="AS70" s="159"/>
      <c r="AT70" s="151"/>
      <c r="AU70" s="160"/>
      <c r="AV70" s="161"/>
      <c r="AW70" s="151"/>
      <c r="AX70" s="160"/>
      <c r="AY70" s="162"/>
      <c r="AZ70" s="70"/>
      <c r="BA70" s="70"/>
      <c r="BB70" s="70"/>
      <c r="BC70" s="70"/>
      <c r="BD70" s="29"/>
      <c r="BE70" s="29"/>
      <c r="BF70" s="29"/>
      <c r="BG70" s="29"/>
      <c r="BH70" s="29"/>
      <c r="BI70" s="29"/>
    </row>
    <row r="71" spans="1:61" ht="55.2" x14ac:dyDescent="0.3">
      <c r="A71" s="131">
        <v>104</v>
      </c>
      <c r="B71" s="116" t="s">
        <v>650</v>
      </c>
      <c r="C71" s="132">
        <v>12</v>
      </c>
      <c r="D71" s="117" t="s">
        <v>660</v>
      </c>
      <c r="E71" s="133" t="s">
        <v>738</v>
      </c>
      <c r="F71" s="134">
        <v>23939</v>
      </c>
      <c r="G71" s="133" t="s">
        <v>919</v>
      </c>
      <c r="H71" s="135">
        <v>2010</v>
      </c>
      <c r="I71" s="133" t="s">
        <v>920</v>
      </c>
      <c r="J71" s="136">
        <v>8152</v>
      </c>
      <c r="K71" s="150" t="s">
        <v>677</v>
      </c>
      <c r="L71" s="151" t="s">
        <v>921</v>
      </c>
      <c r="M71" s="151" t="s">
        <v>922</v>
      </c>
      <c r="N71" s="151" t="s">
        <v>923</v>
      </c>
      <c r="O71" s="151" t="s">
        <v>924</v>
      </c>
      <c r="P71" s="151" t="s">
        <v>1007</v>
      </c>
      <c r="Q71" s="152">
        <f t="shared" si="3"/>
        <v>3.5295778624876433</v>
      </c>
      <c r="R71" s="152">
        <v>0</v>
      </c>
      <c r="S71" s="152">
        <v>1.7647889312438232</v>
      </c>
      <c r="T71" s="152">
        <v>1.7647889312438201</v>
      </c>
      <c r="U71" s="153">
        <f t="shared" si="4"/>
        <v>3.5295778624876433</v>
      </c>
      <c r="V71" s="152">
        <v>73</v>
      </c>
      <c r="W71" s="152">
        <v>100</v>
      </c>
      <c r="X71" s="154" t="s">
        <v>1016</v>
      </c>
      <c r="Y71" s="155">
        <v>2</v>
      </c>
      <c r="Z71" s="155">
        <v>1</v>
      </c>
      <c r="AA71" s="155">
        <v>3</v>
      </c>
      <c r="AB71" s="151">
        <v>11</v>
      </c>
      <c r="AC71" s="156">
        <v>98</v>
      </c>
      <c r="AD71" s="153">
        <v>0</v>
      </c>
      <c r="AE71" s="157">
        <v>5</v>
      </c>
      <c r="AF71" s="158">
        <v>100</v>
      </c>
      <c r="AG71" s="159" t="s">
        <v>660</v>
      </c>
      <c r="AH71" s="151" t="s">
        <v>1043</v>
      </c>
      <c r="AI71" s="160">
        <v>30</v>
      </c>
      <c r="AJ71" s="159" t="s">
        <v>1064</v>
      </c>
      <c r="AK71" s="151" t="s">
        <v>1065</v>
      </c>
      <c r="AL71" s="160">
        <v>20</v>
      </c>
      <c r="AM71" s="159" t="s">
        <v>1079</v>
      </c>
      <c r="AN71" s="151" t="s">
        <v>1078</v>
      </c>
      <c r="AO71" s="160">
        <v>20</v>
      </c>
      <c r="AP71" s="159" t="s">
        <v>1037</v>
      </c>
      <c r="AQ71" s="151" t="s">
        <v>1043</v>
      </c>
      <c r="AR71" s="160">
        <v>10</v>
      </c>
      <c r="AS71" s="159" t="s">
        <v>1084</v>
      </c>
      <c r="AT71" s="151" t="s">
        <v>1043</v>
      </c>
      <c r="AU71" s="160">
        <v>20</v>
      </c>
      <c r="AV71" s="161"/>
      <c r="AW71" s="151"/>
      <c r="AX71" s="160"/>
      <c r="AY71" s="162"/>
      <c r="AZ71" s="70"/>
      <c r="BA71" s="70"/>
      <c r="BB71" s="70"/>
      <c r="BC71" s="70"/>
      <c r="BD71" s="29"/>
      <c r="BE71" s="29"/>
      <c r="BF71" s="29"/>
      <c r="BG71" s="29"/>
      <c r="BH71" s="29"/>
      <c r="BI71" s="29"/>
    </row>
    <row r="72" spans="1:61" ht="276" x14ac:dyDescent="0.3">
      <c r="A72" s="131">
        <v>104</v>
      </c>
      <c r="B72" s="116" t="s">
        <v>650</v>
      </c>
      <c r="C72" s="132">
        <v>10</v>
      </c>
      <c r="D72" s="117" t="s">
        <v>859</v>
      </c>
      <c r="E72" s="133" t="s">
        <v>860</v>
      </c>
      <c r="F72" s="134">
        <v>28561</v>
      </c>
      <c r="G72" s="133" t="s">
        <v>861</v>
      </c>
      <c r="H72" s="135">
        <v>2017</v>
      </c>
      <c r="I72" s="133" t="s">
        <v>862</v>
      </c>
      <c r="J72" s="136">
        <v>43484</v>
      </c>
      <c r="K72" s="150" t="s">
        <v>8165</v>
      </c>
      <c r="L72" s="151" t="s">
        <v>863</v>
      </c>
      <c r="M72" s="151" t="s">
        <v>864</v>
      </c>
      <c r="N72" s="151" t="s">
        <v>865</v>
      </c>
      <c r="O72" s="151" t="s">
        <v>866</v>
      </c>
      <c r="P72" s="151" t="s">
        <v>997</v>
      </c>
      <c r="Q72" s="152">
        <f t="shared" si="3"/>
        <v>5.1100000000000003</v>
      </c>
      <c r="R72" s="152">
        <v>5.1100000000000003</v>
      </c>
      <c r="S72" s="152">
        <v>0</v>
      </c>
      <c r="T72" s="152">
        <v>0</v>
      </c>
      <c r="U72" s="153">
        <f t="shared" si="2"/>
        <v>5.1100000000000003</v>
      </c>
      <c r="V72" s="152">
        <v>100</v>
      </c>
      <c r="W72" s="152">
        <v>57</v>
      </c>
      <c r="X72" s="154" t="s">
        <v>7898</v>
      </c>
      <c r="Y72" s="155">
        <v>4</v>
      </c>
      <c r="Z72" s="155">
        <v>2</v>
      </c>
      <c r="AA72" s="155">
        <v>3</v>
      </c>
      <c r="AB72" s="151">
        <v>31</v>
      </c>
      <c r="AC72" s="156"/>
      <c r="AD72" s="153">
        <v>0</v>
      </c>
      <c r="AE72" s="157">
        <v>5</v>
      </c>
      <c r="AF72" s="158">
        <v>100</v>
      </c>
      <c r="AG72" s="159" t="s">
        <v>859</v>
      </c>
      <c r="AH72" s="151"/>
      <c r="AI72" s="160">
        <v>100</v>
      </c>
      <c r="AJ72" s="159"/>
      <c r="AK72" s="151"/>
      <c r="AL72" s="160"/>
      <c r="AM72" s="159"/>
      <c r="AN72" s="151"/>
      <c r="AO72" s="160"/>
      <c r="AP72" s="159"/>
      <c r="AQ72" s="151"/>
      <c r="AR72" s="160"/>
      <c r="AS72" s="159"/>
      <c r="AT72" s="151"/>
      <c r="AU72" s="160"/>
      <c r="AV72" s="161"/>
      <c r="AW72" s="151"/>
      <c r="AX72" s="160"/>
      <c r="AY72" s="162"/>
      <c r="AZ72" s="70"/>
      <c r="BA72" s="70"/>
      <c r="BB72" s="70"/>
      <c r="BC72" s="70"/>
      <c r="BD72" s="29"/>
      <c r="BE72" s="29"/>
      <c r="BF72" s="29"/>
      <c r="BG72" s="29"/>
      <c r="BH72" s="29"/>
      <c r="BI72" s="29"/>
    </row>
    <row r="73" spans="1:61" ht="55.2" x14ac:dyDescent="0.3">
      <c r="A73" s="131">
        <v>104</v>
      </c>
      <c r="B73" s="116" t="s">
        <v>650</v>
      </c>
      <c r="C73" s="132">
        <v>6</v>
      </c>
      <c r="D73" s="117" t="s">
        <v>770</v>
      </c>
      <c r="E73" s="133" t="s">
        <v>7899</v>
      </c>
      <c r="F73" s="134">
        <v>34548</v>
      </c>
      <c r="G73" s="133" t="s">
        <v>788</v>
      </c>
      <c r="H73" s="135">
        <v>2018</v>
      </c>
      <c r="I73" s="133" t="s">
        <v>789</v>
      </c>
      <c r="J73" s="136">
        <v>131575</v>
      </c>
      <c r="K73" s="150" t="s">
        <v>790</v>
      </c>
      <c r="L73" s="151" t="s">
        <v>774</v>
      </c>
      <c r="M73" s="151" t="s">
        <v>775</v>
      </c>
      <c r="N73" s="151" t="s">
        <v>784</v>
      </c>
      <c r="O73" s="151" t="s">
        <v>785</v>
      </c>
      <c r="P73" s="151" t="s">
        <v>985</v>
      </c>
      <c r="Q73" s="152">
        <f t="shared" si="3"/>
        <v>66.91</v>
      </c>
      <c r="R73" s="152">
        <v>15.6</v>
      </c>
      <c r="S73" s="152">
        <v>2.7</v>
      </c>
      <c r="T73" s="152">
        <v>48.61</v>
      </c>
      <c r="U73" s="153">
        <f t="shared" ref="U73:U104" si="5">SUM(R73:T73)</f>
        <v>66.91</v>
      </c>
      <c r="V73" s="152">
        <v>51</v>
      </c>
      <c r="W73" s="152">
        <v>24</v>
      </c>
      <c r="X73" s="154" t="s">
        <v>1022</v>
      </c>
      <c r="Y73" s="155">
        <v>3</v>
      </c>
      <c r="Z73" s="155">
        <v>11</v>
      </c>
      <c r="AA73" s="155">
        <v>5</v>
      </c>
      <c r="AB73" s="151">
        <v>4</v>
      </c>
      <c r="AC73" s="156" t="s">
        <v>1036</v>
      </c>
      <c r="AD73" s="153">
        <v>0</v>
      </c>
      <c r="AE73" s="157">
        <v>5</v>
      </c>
      <c r="AF73" s="158">
        <v>76</v>
      </c>
      <c r="AG73" s="159" t="s">
        <v>770</v>
      </c>
      <c r="AH73" s="151" t="s">
        <v>1049</v>
      </c>
      <c r="AI73" s="160">
        <v>76</v>
      </c>
      <c r="AJ73" s="159"/>
      <c r="AK73" s="151"/>
      <c r="AL73" s="160"/>
      <c r="AM73" s="159"/>
      <c r="AN73" s="151"/>
      <c r="AO73" s="160"/>
      <c r="AP73" s="159"/>
      <c r="AQ73" s="151"/>
      <c r="AR73" s="160"/>
      <c r="AS73" s="159"/>
      <c r="AT73" s="151"/>
      <c r="AU73" s="160"/>
      <c r="AV73" s="161"/>
      <c r="AW73" s="151"/>
      <c r="AX73" s="160"/>
      <c r="AY73" s="162"/>
      <c r="AZ73" s="70"/>
      <c r="BA73" s="70"/>
      <c r="BB73" s="70"/>
      <c r="BC73" s="70"/>
      <c r="BD73" s="29"/>
      <c r="BE73" s="29"/>
      <c r="BF73" s="29"/>
      <c r="BG73" s="29"/>
      <c r="BH73" s="29"/>
      <c r="BI73" s="29"/>
    </row>
    <row r="74" spans="1:61" ht="165.6" x14ac:dyDescent="0.3">
      <c r="A74" s="131">
        <v>104</v>
      </c>
      <c r="B74" s="116" t="s">
        <v>650</v>
      </c>
      <c r="C74" s="132">
        <v>11</v>
      </c>
      <c r="D74" s="117" t="s">
        <v>682</v>
      </c>
      <c r="E74" s="133" t="s">
        <v>1089</v>
      </c>
      <c r="F74" s="134">
        <v>35544</v>
      </c>
      <c r="G74" s="133" t="s">
        <v>904</v>
      </c>
      <c r="H74" s="135">
        <v>2005</v>
      </c>
      <c r="I74" s="133" t="s">
        <v>905</v>
      </c>
      <c r="J74" s="136">
        <v>85052</v>
      </c>
      <c r="K74" s="150" t="s">
        <v>664</v>
      </c>
      <c r="L74" s="151" t="s">
        <v>906</v>
      </c>
      <c r="M74" s="151" t="s">
        <v>907</v>
      </c>
      <c r="N74" s="151" t="s">
        <v>908</v>
      </c>
      <c r="O74" s="151" t="s">
        <v>909</v>
      </c>
      <c r="P74" s="151" t="s">
        <v>1005</v>
      </c>
      <c r="Q74" s="152">
        <f t="shared" si="3"/>
        <v>7.7664705882352942</v>
      </c>
      <c r="R74" s="152">
        <v>0</v>
      </c>
      <c r="S74" s="152">
        <v>2.9411764705882355</v>
      </c>
      <c r="T74" s="152">
        <v>4.8252941176470587</v>
      </c>
      <c r="U74" s="153">
        <f t="shared" si="5"/>
        <v>7.7664705882352942</v>
      </c>
      <c r="V74" s="152">
        <v>10</v>
      </c>
      <c r="W74" s="152">
        <v>100</v>
      </c>
      <c r="X74" s="154" t="s">
        <v>1029</v>
      </c>
      <c r="Y74" s="155">
        <v>3</v>
      </c>
      <c r="Z74" s="155">
        <v>12</v>
      </c>
      <c r="AA74" s="155">
        <v>3</v>
      </c>
      <c r="AB74" s="151">
        <v>4</v>
      </c>
      <c r="AC74" s="156">
        <v>92</v>
      </c>
      <c r="AD74" s="153">
        <v>9.6</v>
      </c>
      <c r="AE74" s="157">
        <v>5</v>
      </c>
      <c r="AF74" s="158">
        <v>20</v>
      </c>
      <c r="AG74" s="159" t="s">
        <v>660</v>
      </c>
      <c r="AH74" s="151" t="s">
        <v>7900</v>
      </c>
      <c r="AI74" s="160">
        <v>20</v>
      </c>
      <c r="AJ74" s="159"/>
      <c r="AK74" s="151"/>
      <c r="AL74" s="160"/>
      <c r="AM74" s="159"/>
      <c r="AN74" s="151"/>
      <c r="AO74" s="160"/>
      <c r="AP74" s="159"/>
      <c r="AQ74" s="151"/>
      <c r="AR74" s="160"/>
      <c r="AS74" s="159"/>
      <c r="AT74" s="151"/>
      <c r="AU74" s="160"/>
      <c r="AV74" s="161"/>
      <c r="AW74" s="151"/>
      <c r="AX74" s="160"/>
      <c r="AY74" s="162"/>
      <c r="AZ74" s="70"/>
      <c r="BA74" s="70"/>
      <c r="BB74" s="70"/>
      <c r="BC74" s="70"/>
      <c r="BD74" s="29"/>
      <c r="BE74" s="29"/>
      <c r="BF74" s="29"/>
      <c r="BG74" s="29"/>
      <c r="BH74" s="29"/>
      <c r="BI74" s="29"/>
    </row>
    <row r="75" spans="1:61" ht="82.8" x14ac:dyDescent="0.3">
      <c r="A75" s="131">
        <v>104</v>
      </c>
      <c r="B75" s="116" t="s">
        <v>650</v>
      </c>
      <c r="C75" s="132">
        <v>11</v>
      </c>
      <c r="D75" s="117" t="s">
        <v>690</v>
      </c>
      <c r="E75" s="133" t="s">
        <v>1089</v>
      </c>
      <c r="F75" s="134">
        <v>35544</v>
      </c>
      <c r="G75" s="133" t="s">
        <v>691</v>
      </c>
      <c r="H75" s="135">
        <v>2016</v>
      </c>
      <c r="I75" s="133" t="s">
        <v>692</v>
      </c>
      <c r="J75" s="136">
        <v>90201</v>
      </c>
      <c r="K75" s="150" t="s">
        <v>693</v>
      </c>
      <c r="L75" s="151" t="s">
        <v>694</v>
      </c>
      <c r="M75" s="151" t="s">
        <v>695</v>
      </c>
      <c r="N75" s="151" t="s">
        <v>696</v>
      </c>
      <c r="O75" s="151" t="s">
        <v>697</v>
      </c>
      <c r="P75" s="151" t="s">
        <v>970</v>
      </c>
      <c r="Q75" s="152">
        <f t="shared" si="3"/>
        <v>10.61</v>
      </c>
      <c r="R75" s="152">
        <v>10.61</v>
      </c>
      <c r="S75" s="152">
        <v>0</v>
      </c>
      <c r="T75" s="152">
        <v>0</v>
      </c>
      <c r="U75" s="153">
        <f t="shared" si="5"/>
        <v>10.61</v>
      </c>
      <c r="V75" s="152">
        <v>60</v>
      </c>
      <c r="W75" s="152">
        <v>73</v>
      </c>
      <c r="X75" s="154" t="s">
        <v>1017</v>
      </c>
      <c r="Y75" s="155">
        <v>4</v>
      </c>
      <c r="Z75" s="155">
        <v>5</v>
      </c>
      <c r="AA75" s="155">
        <v>2</v>
      </c>
      <c r="AB75" s="151"/>
      <c r="AC75" s="156"/>
      <c r="AD75" s="153">
        <v>9.6</v>
      </c>
      <c r="AE75" s="157">
        <v>5</v>
      </c>
      <c r="AF75" s="158">
        <v>90</v>
      </c>
      <c r="AG75" s="159" t="s">
        <v>660</v>
      </c>
      <c r="AH75" s="151" t="s">
        <v>7901</v>
      </c>
      <c r="AI75" s="160">
        <v>20</v>
      </c>
      <c r="AJ75" s="159" t="s">
        <v>7902</v>
      </c>
      <c r="AK75" s="151" t="s">
        <v>7903</v>
      </c>
      <c r="AL75" s="160">
        <v>70</v>
      </c>
      <c r="AM75" s="159"/>
      <c r="AN75" s="151"/>
      <c r="AO75" s="160"/>
      <c r="AP75" s="159"/>
      <c r="AQ75" s="151"/>
      <c r="AR75" s="160"/>
      <c r="AS75" s="159"/>
      <c r="AT75" s="151"/>
      <c r="AU75" s="160"/>
      <c r="AV75" s="161"/>
      <c r="AW75" s="151"/>
      <c r="AX75" s="160"/>
      <c r="AY75" s="162"/>
      <c r="AZ75" s="70"/>
      <c r="BA75" s="70"/>
      <c r="BB75" s="70"/>
      <c r="BC75" s="70"/>
      <c r="BD75" s="29"/>
      <c r="BE75" s="29"/>
      <c r="BF75" s="29"/>
      <c r="BG75" s="29"/>
      <c r="BH75" s="29"/>
      <c r="BI75" s="29"/>
    </row>
    <row r="76" spans="1:61" ht="409.6" x14ac:dyDescent="0.3">
      <c r="A76" s="131">
        <v>104</v>
      </c>
      <c r="B76" s="116" t="s">
        <v>650</v>
      </c>
      <c r="C76" s="132">
        <v>13</v>
      </c>
      <c r="D76" s="117" t="s">
        <v>730</v>
      </c>
      <c r="E76" s="133" t="s">
        <v>867</v>
      </c>
      <c r="F76" s="134">
        <v>11874</v>
      </c>
      <c r="G76" s="133" t="s">
        <v>868</v>
      </c>
      <c r="H76" s="135">
        <v>2003</v>
      </c>
      <c r="I76" s="133" t="s">
        <v>869</v>
      </c>
      <c r="J76" s="136">
        <v>109084</v>
      </c>
      <c r="K76" s="150" t="s">
        <v>844</v>
      </c>
      <c r="L76" s="151" t="s">
        <v>870</v>
      </c>
      <c r="M76" s="151" t="s">
        <v>871</v>
      </c>
      <c r="N76" s="151" t="s">
        <v>872</v>
      </c>
      <c r="O76" s="151" t="s">
        <v>873</v>
      </c>
      <c r="P76" s="151" t="s">
        <v>998</v>
      </c>
      <c r="Q76" s="152">
        <f t="shared" si="3"/>
        <v>7.2809294117647063</v>
      </c>
      <c r="R76" s="152">
        <v>0</v>
      </c>
      <c r="S76" s="152">
        <v>0.70588235294117652</v>
      </c>
      <c r="T76" s="152">
        <v>6.5750470588235297</v>
      </c>
      <c r="U76" s="153">
        <f t="shared" si="5"/>
        <v>7.2809294117647063</v>
      </c>
      <c r="V76" s="152">
        <v>10</v>
      </c>
      <c r="W76" s="152">
        <v>100</v>
      </c>
      <c r="X76" s="154" t="s">
        <v>1026</v>
      </c>
      <c r="Y76" s="155">
        <v>3</v>
      </c>
      <c r="Z76" s="155">
        <v>11</v>
      </c>
      <c r="AA76" s="155">
        <v>4</v>
      </c>
      <c r="AB76" s="151">
        <v>4</v>
      </c>
      <c r="AC76" s="156">
        <v>174</v>
      </c>
      <c r="AD76" s="153">
        <v>0</v>
      </c>
      <c r="AE76" s="157">
        <v>5</v>
      </c>
      <c r="AF76" s="158">
        <v>100</v>
      </c>
      <c r="AG76" s="159" t="s">
        <v>713</v>
      </c>
      <c r="AH76" s="151" t="s">
        <v>1056</v>
      </c>
      <c r="AI76" s="160">
        <v>100</v>
      </c>
      <c r="AJ76" s="159"/>
      <c r="AK76" s="151"/>
      <c r="AL76" s="160"/>
      <c r="AM76" s="159"/>
      <c r="AN76" s="151"/>
      <c r="AO76" s="160"/>
      <c r="AP76" s="159"/>
      <c r="AQ76" s="151"/>
      <c r="AR76" s="160"/>
      <c r="AS76" s="159"/>
      <c r="AT76" s="151"/>
      <c r="AU76" s="160"/>
      <c r="AV76" s="161"/>
      <c r="AW76" s="151"/>
      <c r="AX76" s="160"/>
      <c r="AY76" s="162"/>
      <c r="AZ76" s="70"/>
      <c r="BA76" s="70"/>
      <c r="BB76" s="70"/>
      <c r="BC76" s="70"/>
      <c r="BD76" s="29"/>
      <c r="BE76" s="29"/>
      <c r="BF76" s="29"/>
      <c r="BG76" s="29"/>
      <c r="BH76" s="29"/>
      <c r="BI76" s="29"/>
    </row>
    <row r="77" spans="1:61" ht="409.6" x14ac:dyDescent="0.3">
      <c r="A77" s="131">
        <v>104</v>
      </c>
      <c r="B77" s="116" t="s">
        <v>650</v>
      </c>
      <c r="C77" s="132">
        <v>13</v>
      </c>
      <c r="D77" s="117" t="s">
        <v>730</v>
      </c>
      <c r="E77" s="133" t="s">
        <v>867</v>
      </c>
      <c r="F77" s="134">
        <v>11874</v>
      </c>
      <c r="G77" s="133" t="s">
        <v>874</v>
      </c>
      <c r="H77" s="135">
        <v>2007</v>
      </c>
      <c r="I77" s="133" t="s">
        <v>875</v>
      </c>
      <c r="J77" s="136">
        <v>94741</v>
      </c>
      <c r="K77" s="150" t="s">
        <v>655</v>
      </c>
      <c r="L77" s="151" t="s">
        <v>876</v>
      </c>
      <c r="M77" s="151" t="s">
        <v>871</v>
      </c>
      <c r="N77" s="151" t="s">
        <v>877</v>
      </c>
      <c r="O77" s="151" t="s">
        <v>878</v>
      </c>
      <c r="P77" s="151" t="s">
        <v>999</v>
      </c>
      <c r="Q77" s="152">
        <f t="shared" si="3"/>
        <v>4.7647058823529411</v>
      </c>
      <c r="R77" s="152">
        <v>0</v>
      </c>
      <c r="S77" s="152">
        <v>0.35294117647058826</v>
      </c>
      <c r="T77" s="152">
        <v>4.4117647058823533</v>
      </c>
      <c r="U77" s="153">
        <f t="shared" si="5"/>
        <v>4.7647058823529411</v>
      </c>
      <c r="V77" s="152">
        <v>10</v>
      </c>
      <c r="W77" s="152">
        <v>100</v>
      </c>
      <c r="X77" s="154" t="s">
        <v>1026</v>
      </c>
      <c r="Y77" s="155">
        <v>3</v>
      </c>
      <c r="Z77" s="155">
        <v>7</v>
      </c>
      <c r="AA77" s="155">
        <v>2</v>
      </c>
      <c r="AB77" s="151">
        <v>4</v>
      </c>
      <c r="AC77" s="156">
        <v>81</v>
      </c>
      <c r="AD77" s="153">
        <v>0</v>
      </c>
      <c r="AE77" s="157">
        <v>5</v>
      </c>
      <c r="AF77" s="158">
        <v>100</v>
      </c>
      <c r="AG77" s="159" t="s">
        <v>713</v>
      </c>
      <c r="AH77" s="151" t="s">
        <v>1056</v>
      </c>
      <c r="AI77" s="160">
        <v>100</v>
      </c>
      <c r="AJ77" s="159"/>
      <c r="AK77" s="151"/>
      <c r="AL77" s="160"/>
      <c r="AM77" s="159"/>
      <c r="AN77" s="151"/>
      <c r="AO77" s="160"/>
      <c r="AP77" s="159"/>
      <c r="AQ77" s="151"/>
      <c r="AR77" s="160"/>
      <c r="AS77" s="159"/>
      <c r="AT77" s="151"/>
      <c r="AU77" s="160"/>
      <c r="AV77" s="161"/>
      <c r="AW77" s="151"/>
      <c r="AX77" s="160"/>
      <c r="AY77" s="162"/>
      <c r="AZ77" s="70"/>
      <c r="BA77" s="70"/>
      <c r="BB77" s="70"/>
      <c r="BC77" s="70"/>
      <c r="BD77" s="29"/>
      <c r="BE77" s="29"/>
      <c r="BF77" s="29"/>
      <c r="BG77" s="29"/>
      <c r="BH77" s="29"/>
      <c r="BI77" s="29"/>
    </row>
    <row r="78" spans="1:61" ht="409.6" x14ac:dyDescent="0.3">
      <c r="A78" s="131">
        <v>104</v>
      </c>
      <c r="B78" s="116" t="s">
        <v>650</v>
      </c>
      <c r="C78" s="132">
        <v>13</v>
      </c>
      <c r="D78" s="117" t="s">
        <v>730</v>
      </c>
      <c r="E78" s="133" t="s">
        <v>867</v>
      </c>
      <c r="F78" s="134" t="s">
        <v>879</v>
      </c>
      <c r="G78" s="133" t="s">
        <v>880</v>
      </c>
      <c r="H78" s="135">
        <v>2010</v>
      </c>
      <c r="I78" s="133" t="s">
        <v>881</v>
      </c>
      <c r="J78" s="136">
        <v>102630</v>
      </c>
      <c r="K78" s="150" t="s">
        <v>677</v>
      </c>
      <c r="L78" s="151" t="s">
        <v>882</v>
      </c>
      <c r="M78" s="151" t="s">
        <v>883</v>
      </c>
      <c r="N78" s="151" t="s">
        <v>884</v>
      </c>
      <c r="O78" s="151" t="s">
        <v>885</v>
      </c>
      <c r="P78" s="151" t="s">
        <v>1000</v>
      </c>
      <c r="Q78" s="152">
        <f t="shared" si="3"/>
        <v>10.678823529411765</v>
      </c>
      <c r="R78" s="152">
        <v>0</v>
      </c>
      <c r="S78" s="152">
        <v>2.9411764705882355</v>
      </c>
      <c r="T78" s="152">
        <v>7.7376470588235291</v>
      </c>
      <c r="U78" s="153">
        <f t="shared" si="5"/>
        <v>10.678823529411765</v>
      </c>
      <c r="V78" s="152">
        <v>100</v>
      </c>
      <c r="W78" s="152">
        <v>100</v>
      </c>
      <c r="X78" s="154" t="s">
        <v>1026</v>
      </c>
      <c r="Y78" s="155">
        <v>1</v>
      </c>
      <c r="Z78" s="155">
        <v>7</v>
      </c>
      <c r="AA78" s="155">
        <v>6</v>
      </c>
      <c r="AB78" s="151">
        <v>4</v>
      </c>
      <c r="AC78" s="156">
        <v>99</v>
      </c>
      <c r="AD78" s="153">
        <v>0</v>
      </c>
      <c r="AE78" s="157">
        <v>5</v>
      </c>
      <c r="AF78" s="158">
        <v>100</v>
      </c>
      <c r="AG78" s="159" t="s">
        <v>730</v>
      </c>
      <c r="AH78" s="151" t="s">
        <v>1057</v>
      </c>
      <c r="AI78" s="160">
        <v>100</v>
      </c>
      <c r="AJ78" s="159"/>
      <c r="AK78" s="151"/>
      <c r="AL78" s="160"/>
      <c r="AM78" s="159"/>
      <c r="AN78" s="151"/>
      <c r="AO78" s="160"/>
      <c r="AP78" s="159"/>
      <c r="AQ78" s="151"/>
      <c r="AR78" s="160"/>
      <c r="AS78" s="159"/>
      <c r="AT78" s="151"/>
      <c r="AU78" s="160"/>
      <c r="AV78" s="161"/>
      <c r="AW78" s="151"/>
      <c r="AX78" s="160"/>
      <c r="AY78" s="162"/>
      <c r="AZ78" s="70"/>
      <c r="BA78" s="70"/>
      <c r="BB78" s="70"/>
      <c r="BC78" s="70"/>
      <c r="BD78" s="29"/>
      <c r="BE78" s="29"/>
      <c r="BF78" s="29"/>
      <c r="BG78" s="29"/>
      <c r="BH78" s="29"/>
      <c r="BI78" s="29"/>
    </row>
    <row r="79" spans="1:61" ht="409.6" x14ac:dyDescent="0.3">
      <c r="A79" s="131">
        <v>104</v>
      </c>
      <c r="B79" s="116" t="s">
        <v>650</v>
      </c>
      <c r="C79" s="132">
        <v>5</v>
      </c>
      <c r="D79" s="117" t="s">
        <v>730</v>
      </c>
      <c r="E79" s="133" t="s">
        <v>867</v>
      </c>
      <c r="F79" s="134">
        <v>11874</v>
      </c>
      <c r="G79" s="133" t="s">
        <v>886</v>
      </c>
      <c r="H79" s="135">
        <v>2015</v>
      </c>
      <c r="I79" s="133" t="s">
        <v>887</v>
      </c>
      <c r="J79" s="136">
        <v>99625</v>
      </c>
      <c r="K79" s="150" t="s">
        <v>8769</v>
      </c>
      <c r="L79" s="151" t="s">
        <v>870</v>
      </c>
      <c r="M79" s="151" t="s">
        <v>871</v>
      </c>
      <c r="N79" s="151" t="s">
        <v>872</v>
      </c>
      <c r="O79" s="151" t="s">
        <v>873</v>
      </c>
      <c r="P79" s="151" t="s">
        <v>1001</v>
      </c>
      <c r="Q79" s="152">
        <f t="shared" si="3"/>
        <v>19.009999999999998</v>
      </c>
      <c r="R79" s="152">
        <v>11.72</v>
      </c>
      <c r="S79" s="152">
        <v>0.71</v>
      </c>
      <c r="T79" s="152">
        <v>6.58</v>
      </c>
      <c r="U79" s="153">
        <f t="shared" si="5"/>
        <v>19.009999999999998</v>
      </c>
      <c r="V79" s="152">
        <v>100</v>
      </c>
      <c r="W79" s="152">
        <v>97</v>
      </c>
      <c r="X79" s="154" t="s">
        <v>1026</v>
      </c>
      <c r="Y79" s="155">
        <v>3</v>
      </c>
      <c r="Z79" s="155">
        <v>11</v>
      </c>
      <c r="AA79" s="155">
        <v>4</v>
      </c>
      <c r="AB79" s="151">
        <v>4</v>
      </c>
      <c r="AC79" s="156"/>
      <c r="AD79" s="153">
        <v>0</v>
      </c>
      <c r="AE79" s="157">
        <v>5</v>
      </c>
      <c r="AF79" s="158">
        <v>0</v>
      </c>
      <c r="AG79" s="159" t="s">
        <v>730</v>
      </c>
      <c r="AH79" s="151"/>
      <c r="AI79" s="160"/>
      <c r="AJ79" s="159"/>
      <c r="AK79" s="151"/>
      <c r="AL79" s="160"/>
      <c r="AM79" s="159"/>
      <c r="AN79" s="151"/>
      <c r="AO79" s="160"/>
      <c r="AP79" s="159"/>
      <c r="AQ79" s="151"/>
      <c r="AR79" s="160"/>
      <c r="AS79" s="159"/>
      <c r="AT79" s="151"/>
      <c r="AU79" s="160"/>
      <c r="AV79" s="161"/>
      <c r="AW79" s="151"/>
      <c r="AX79" s="160"/>
      <c r="AY79" s="162"/>
      <c r="AZ79" s="70"/>
      <c r="BA79" s="70"/>
      <c r="BB79" s="70"/>
      <c r="BC79" s="70"/>
      <c r="BD79" s="29"/>
      <c r="BE79" s="29"/>
      <c r="BF79" s="29"/>
      <c r="BG79" s="29"/>
      <c r="BH79" s="29"/>
      <c r="BI79" s="29"/>
    </row>
    <row r="80" spans="1:61" ht="409.6" x14ac:dyDescent="0.3">
      <c r="A80" s="131">
        <v>104</v>
      </c>
      <c r="B80" s="116" t="s">
        <v>650</v>
      </c>
      <c r="C80" s="132">
        <v>5</v>
      </c>
      <c r="D80" s="117" t="s">
        <v>730</v>
      </c>
      <c r="E80" s="133" t="s">
        <v>867</v>
      </c>
      <c r="F80" s="134">
        <v>11874</v>
      </c>
      <c r="G80" s="133" t="s">
        <v>888</v>
      </c>
      <c r="H80" s="135">
        <v>2015</v>
      </c>
      <c r="I80" s="133" t="s">
        <v>889</v>
      </c>
      <c r="J80" s="136">
        <v>48667</v>
      </c>
      <c r="K80" s="150" t="s">
        <v>693</v>
      </c>
      <c r="L80" s="151" t="s">
        <v>870</v>
      </c>
      <c r="M80" s="151" t="s">
        <v>871</v>
      </c>
      <c r="N80" s="151" t="s">
        <v>890</v>
      </c>
      <c r="O80" s="151" t="s">
        <v>891</v>
      </c>
      <c r="P80" s="151" t="s">
        <v>1002</v>
      </c>
      <c r="Q80" s="152">
        <f t="shared" si="3"/>
        <v>12.86</v>
      </c>
      <c r="R80" s="152">
        <v>5.73</v>
      </c>
      <c r="S80" s="152">
        <v>0.55000000000000004</v>
      </c>
      <c r="T80" s="152">
        <v>6.58</v>
      </c>
      <c r="U80" s="153">
        <f t="shared" si="5"/>
        <v>12.86</v>
      </c>
      <c r="V80" s="152">
        <v>100</v>
      </c>
      <c r="W80" s="152">
        <v>80</v>
      </c>
      <c r="X80" s="154" t="s">
        <v>1026</v>
      </c>
      <c r="Y80" s="155">
        <v>3</v>
      </c>
      <c r="Z80" s="155">
        <v>2</v>
      </c>
      <c r="AA80" s="155">
        <v>3</v>
      </c>
      <c r="AB80" s="151">
        <v>4</v>
      </c>
      <c r="AC80" s="156"/>
      <c r="AD80" s="153">
        <v>0</v>
      </c>
      <c r="AE80" s="157">
        <v>5</v>
      </c>
      <c r="AF80" s="158">
        <v>0</v>
      </c>
      <c r="AG80" s="159" t="s">
        <v>730</v>
      </c>
      <c r="AH80" s="151"/>
      <c r="AI80" s="160"/>
      <c r="AJ80" s="159"/>
      <c r="AK80" s="151"/>
      <c r="AL80" s="160"/>
      <c r="AM80" s="159"/>
      <c r="AN80" s="151"/>
      <c r="AO80" s="160"/>
      <c r="AP80" s="159"/>
      <c r="AQ80" s="151"/>
      <c r="AR80" s="160"/>
      <c r="AS80" s="159"/>
      <c r="AT80" s="151"/>
      <c r="AU80" s="160"/>
      <c r="AV80" s="161"/>
      <c r="AW80" s="151"/>
      <c r="AX80" s="160"/>
      <c r="AY80" s="162"/>
      <c r="AZ80" s="70"/>
      <c r="BA80" s="70"/>
      <c r="BB80" s="70"/>
      <c r="BC80" s="70"/>
      <c r="BD80" s="29"/>
      <c r="BE80" s="29"/>
      <c r="BF80" s="29"/>
      <c r="BG80" s="29"/>
      <c r="BH80" s="29"/>
      <c r="BI80" s="29"/>
    </row>
    <row r="81" spans="1:61" ht="207" x14ac:dyDescent="0.3">
      <c r="A81" s="131">
        <v>104</v>
      </c>
      <c r="B81" s="116" t="s">
        <v>650</v>
      </c>
      <c r="C81" s="132">
        <v>5</v>
      </c>
      <c r="D81" s="117" t="s">
        <v>730</v>
      </c>
      <c r="E81" s="133" t="s">
        <v>867</v>
      </c>
      <c r="F81" s="134">
        <v>11874</v>
      </c>
      <c r="G81" s="133" t="s">
        <v>892</v>
      </c>
      <c r="H81" s="135">
        <v>2016</v>
      </c>
      <c r="I81" s="133" t="s">
        <v>893</v>
      </c>
      <c r="J81" s="136">
        <v>59799</v>
      </c>
      <c r="K81" s="150" t="s">
        <v>8769</v>
      </c>
      <c r="L81" s="151" t="s">
        <v>870</v>
      </c>
      <c r="M81" s="151" t="s">
        <v>871</v>
      </c>
      <c r="N81" s="151" t="s">
        <v>894</v>
      </c>
      <c r="O81" s="151" t="s">
        <v>895</v>
      </c>
      <c r="P81" s="151" t="s">
        <v>1003</v>
      </c>
      <c r="Q81" s="152">
        <f t="shared" si="3"/>
        <v>19.78</v>
      </c>
      <c r="R81" s="152">
        <v>7.04</v>
      </c>
      <c r="S81" s="152">
        <v>5</v>
      </c>
      <c r="T81" s="152">
        <v>7.74</v>
      </c>
      <c r="U81" s="153">
        <f t="shared" si="5"/>
        <v>19.78</v>
      </c>
      <c r="V81" s="152">
        <v>100</v>
      </c>
      <c r="W81" s="152">
        <v>72</v>
      </c>
      <c r="X81" s="154" t="s">
        <v>1026</v>
      </c>
      <c r="Y81" s="155">
        <v>3</v>
      </c>
      <c r="Z81" s="155">
        <v>11</v>
      </c>
      <c r="AA81" s="155">
        <v>5</v>
      </c>
      <c r="AB81" s="151">
        <v>4</v>
      </c>
      <c r="AC81" s="156"/>
      <c r="AD81" s="153">
        <v>0</v>
      </c>
      <c r="AE81" s="157">
        <v>5</v>
      </c>
      <c r="AF81" s="158">
        <v>100</v>
      </c>
      <c r="AG81" s="159" t="s">
        <v>730</v>
      </c>
      <c r="AH81" s="151" t="s">
        <v>1057</v>
      </c>
      <c r="AI81" s="160">
        <v>100</v>
      </c>
      <c r="AJ81" s="159" t="s">
        <v>1069</v>
      </c>
      <c r="AK81" s="151" t="s">
        <v>1069</v>
      </c>
      <c r="AL81" s="160"/>
      <c r="AM81" s="159"/>
      <c r="AN81" s="151"/>
      <c r="AO81" s="160"/>
      <c r="AP81" s="159"/>
      <c r="AQ81" s="151"/>
      <c r="AR81" s="160"/>
      <c r="AS81" s="159"/>
      <c r="AT81" s="151"/>
      <c r="AU81" s="160"/>
      <c r="AV81" s="161"/>
      <c r="AW81" s="151"/>
      <c r="AX81" s="160"/>
      <c r="AY81" s="162"/>
      <c r="AZ81" s="70"/>
      <c r="BA81" s="70"/>
      <c r="BB81" s="70"/>
      <c r="BC81" s="70"/>
      <c r="BD81" s="29"/>
      <c r="BE81" s="29"/>
      <c r="BF81" s="29"/>
      <c r="BG81" s="29"/>
      <c r="BH81" s="29"/>
      <c r="BI81" s="29"/>
    </row>
    <row r="82" spans="1:61" ht="409.6" x14ac:dyDescent="0.3">
      <c r="A82" s="131">
        <v>104</v>
      </c>
      <c r="B82" s="116" t="s">
        <v>650</v>
      </c>
      <c r="C82" s="132">
        <v>5</v>
      </c>
      <c r="D82" s="117" t="s">
        <v>730</v>
      </c>
      <c r="E82" s="133" t="s">
        <v>867</v>
      </c>
      <c r="F82" s="134">
        <v>11874</v>
      </c>
      <c r="G82" s="133" t="s">
        <v>896</v>
      </c>
      <c r="H82" s="135">
        <v>2017</v>
      </c>
      <c r="I82" s="133" t="s">
        <v>897</v>
      </c>
      <c r="J82" s="136">
        <v>20583</v>
      </c>
      <c r="K82" s="150" t="s">
        <v>8769</v>
      </c>
      <c r="L82" s="151" t="s">
        <v>870</v>
      </c>
      <c r="M82" s="151" t="s">
        <v>871</v>
      </c>
      <c r="N82" s="151" t="s">
        <v>898</v>
      </c>
      <c r="O82" s="151" t="s">
        <v>899</v>
      </c>
      <c r="P82" s="151" t="s">
        <v>1004</v>
      </c>
      <c r="Q82" s="152">
        <f t="shared" si="3"/>
        <v>8.74</v>
      </c>
      <c r="R82" s="152">
        <v>0</v>
      </c>
      <c r="S82" s="152">
        <v>1</v>
      </c>
      <c r="T82" s="152">
        <v>7.74</v>
      </c>
      <c r="U82" s="153">
        <f t="shared" si="5"/>
        <v>8.74</v>
      </c>
      <c r="V82" s="152">
        <v>100</v>
      </c>
      <c r="W82" s="152">
        <v>100</v>
      </c>
      <c r="X82" s="154" t="s">
        <v>1026</v>
      </c>
      <c r="Y82" s="155">
        <v>3</v>
      </c>
      <c r="Z82" s="155">
        <v>7</v>
      </c>
      <c r="AA82" s="155">
        <v>1</v>
      </c>
      <c r="AB82" s="151">
        <v>4</v>
      </c>
      <c r="AC82" s="156"/>
      <c r="AD82" s="153">
        <v>0</v>
      </c>
      <c r="AE82" s="157">
        <v>2</v>
      </c>
      <c r="AF82" s="158">
        <v>100</v>
      </c>
      <c r="AG82" s="159" t="s">
        <v>730</v>
      </c>
      <c r="AH82" s="151" t="s">
        <v>7904</v>
      </c>
      <c r="AI82" s="160">
        <v>100</v>
      </c>
      <c r="AJ82" s="159"/>
      <c r="AK82" s="151"/>
      <c r="AL82" s="160"/>
      <c r="AM82" s="159"/>
      <c r="AN82" s="151"/>
      <c r="AO82" s="160"/>
      <c r="AP82" s="159"/>
      <c r="AQ82" s="151"/>
      <c r="AR82" s="160"/>
      <c r="AS82" s="159"/>
      <c r="AT82" s="151"/>
      <c r="AU82" s="160"/>
      <c r="AV82" s="161"/>
      <c r="AW82" s="151"/>
      <c r="AX82" s="160"/>
      <c r="AY82" s="162"/>
      <c r="AZ82" s="70"/>
      <c r="BA82" s="70"/>
      <c r="BB82" s="70"/>
      <c r="BC82" s="70"/>
      <c r="BD82" s="29"/>
      <c r="BE82" s="29"/>
      <c r="BF82" s="29"/>
      <c r="BG82" s="29"/>
      <c r="BH82" s="29"/>
      <c r="BI82" s="29"/>
    </row>
    <row r="83" spans="1:61" ht="179.4" x14ac:dyDescent="0.3">
      <c r="A83" s="131">
        <v>104</v>
      </c>
      <c r="B83" s="116" t="s">
        <v>650</v>
      </c>
      <c r="C83" s="132">
        <v>5</v>
      </c>
      <c r="D83" s="117" t="s">
        <v>730</v>
      </c>
      <c r="E83" s="133" t="s">
        <v>867</v>
      </c>
      <c r="F83" s="134">
        <v>11874</v>
      </c>
      <c r="G83" s="133" t="s">
        <v>782</v>
      </c>
      <c r="H83" s="135">
        <v>2020</v>
      </c>
      <c r="I83" s="133" t="s">
        <v>7905</v>
      </c>
      <c r="J83" s="136">
        <v>55066.92</v>
      </c>
      <c r="K83" s="150" t="s">
        <v>7859</v>
      </c>
      <c r="L83" s="151" t="s">
        <v>882</v>
      </c>
      <c r="M83" s="151" t="s">
        <v>883</v>
      </c>
      <c r="N83" s="151" t="s">
        <v>7906</v>
      </c>
      <c r="O83" s="151" t="s">
        <v>7907</v>
      </c>
      <c r="P83" s="151" t="s">
        <v>7908</v>
      </c>
      <c r="Q83" s="152">
        <v>19.22</v>
      </c>
      <c r="R83" s="152">
        <v>6.48</v>
      </c>
      <c r="S83" s="152">
        <v>5</v>
      </c>
      <c r="T83" s="152">
        <v>7.74</v>
      </c>
      <c r="U83" s="153">
        <v>19.22</v>
      </c>
      <c r="V83" s="152">
        <v>100</v>
      </c>
      <c r="W83" s="152">
        <v>100</v>
      </c>
      <c r="X83" s="154" t="s">
        <v>1026</v>
      </c>
      <c r="Y83" s="155">
        <v>3</v>
      </c>
      <c r="Z83" s="155">
        <v>11</v>
      </c>
      <c r="AA83" s="155">
        <v>5</v>
      </c>
      <c r="AB83" s="151">
        <v>4</v>
      </c>
      <c r="AC83" s="156">
        <v>23</v>
      </c>
      <c r="AD83" s="153"/>
      <c r="AE83" s="157">
        <v>5</v>
      </c>
      <c r="AF83" s="158">
        <v>100</v>
      </c>
      <c r="AG83" s="159" t="s">
        <v>730</v>
      </c>
      <c r="AH83" s="151" t="s">
        <v>7909</v>
      </c>
      <c r="AI83" s="160">
        <v>100</v>
      </c>
      <c r="AJ83" s="159"/>
      <c r="AK83" s="151"/>
      <c r="AL83" s="160"/>
      <c r="AM83" s="159"/>
      <c r="AN83" s="151"/>
      <c r="AO83" s="160"/>
      <c r="AP83" s="159"/>
      <c r="AQ83" s="151"/>
      <c r="AR83" s="160"/>
      <c r="AS83" s="159"/>
      <c r="AT83" s="151"/>
      <c r="AU83" s="160"/>
      <c r="AV83" s="161"/>
      <c r="AW83" s="151"/>
      <c r="AX83" s="160"/>
      <c r="AY83" s="162"/>
      <c r="AZ83" s="70"/>
      <c r="BA83" s="70"/>
      <c r="BB83" s="70"/>
      <c r="BC83" s="70"/>
      <c r="BD83" s="29"/>
      <c r="BE83" s="29"/>
      <c r="BF83" s="29"/>
      <c r="BG83" s="29"/>
      <c r="BH83" s="29"/>
      <c r="BI83" s="29"/>
    </row>
    <row r="84" spans="1:61" ht="124.2" x14ac:dyDescent="0.3">
      <c r="A84" s="131">
        <v>104</v>
      </c>
      <c r="B84" s="116" t="s">
        <v>650</v>
      </c>
      <c r="C84" s="132">
        <v>11</v>
      </c>
      <c r="D84" s="117" t="s">
        <v>721</v>
      </c>
      <c r="E84" s="133" t="s">
        <v>722</v>
      </c>
      <c r="F84" s="134" t="s">
        <v>723</v>
      </c>
      <c r="G84" s="133" t="s">
        <v>724</v>
      </c>
      <c r="H84" s="135">
        <v>2014</v>
      </c>
      <c r="I84" s="133" t="s">
        <v>725</v>
      </c>
      <c r="J84" s="136">
        <v>118334</v>
      </c>
      <c r="K84" s="150" t="s">
        <v>8769</v>
      </c>
      <c r="L84" s="151" t="s">
        <v>726</v>
      </c>
      <c r="M84" s="151" t="s">
        <v>727</v>
      </c>
      <c r="N84" s="151" t="s">
        <v>728</v>
      </c>
      <c r="O84" s="151" t="s">
        <v>729</v>
      </c>
      <c r="P84" s="151" t="s">
        <v>974</v>
      </c>
      <c r="Q84" s="152">
        <f t="shared" si="3"/>
        <v>16</v>
      </c>
      <c r="R84" s="152">
        <v>0</v>
      </c>
      <c r="S84" s="152">
        <v>16</v>
      </c>
      <c r="T84" s="152">
        <v>0</v>
      </c>
      <c r="U84" s="153">
        <f t="shared" si="5"/>
        <v>16</v>
      </c>
      <c r="V84" s="152">
        <v>14</v>
      </c>
      <c r="W84" s="152">
        <v>100</v>
      </c>
      <c r="X84" s="154" t="s">
        <v>1018</v>
      </c>
      <c r="Y84" s="155">
        <v>3</v>
      </c>
      <c r="Z84" s="155">
        <v>1</v>
      </c>
      <c r="AA84" s="155">
        <v>7</v>
      </c>
      <c r="AB84" s="151">
        <v>9</v>
      </c>
      <c r="AC84" s="156"/>
      <c r="AD84" s="153">
        <v>13.14</v>
      </c>
      <c r="AE84" s="157">
        <v>5</v>
      </c>
      <c r="AF84" s="158">
        <v>0</v>
      </c>
      <c r="AG84" s="159" t="s">
        <v>8751</v>
      </c>
      <c r="AH84" s="151" t="s">
        <v>7910</v>
      </c>
      <c r="AI84" s="160">
        <v>0</v>
      </c>
      <c r="AJ84" s="159"/>
      <c r="AK84" s="151"/>
      <c r="AL84" s="160"/>
      <c r="AM84" s="159"/>
      <c r="AN84" s="151"/>
      <c r="AO84" s="160"/>
      <c r="AP84" s="159"/>
      <c r="AQ84" s="151"/>
      <c r="AR84" s="160"/>
      <c r="AS84" s="159"/>
      <c r="AT84" s="151"/>
      <c r="AU84" s="160"/>
      <c r="AV84" s="161"/>
      <c r="AW84" s="151"/>
      <c r="AX84" s="160"/>
      <c r="AY84" s="162"/>
      <c r="AZ84" s="70"/>
      <c r="BA84" s="70"/>
      <c r="BB84" s="70"/>
      <c r="BC84" s="70"/>
      <c r="BD84" s="29"/>
      <c r="BE84" s="29"/>
      <c r="BF84" s="29"/>
      <c r="BG84" s="29"/>
      <c r="BH84" s="29"/>
      <c r="BI84" s="29"/>
    </row>
    <row r="85" spans="1:61" ht="193.2" x14ac:dyDescent="0.3">
      <c r="A85" s="131">
        <v>104</v>
      </c>
      <c r="B85" s="116" t="s">
        <v>650</v>
      </c>
      <c r="C85" s="132">
        <v>15</v>
      </c>
      <c r="D85" s="117" t="s">
        <v>900</v>
      </c>
      <c r="E85" s="133" t="s">
        <v>901</v>
      </c>
      <c r="F85" s="134">
        <v>10082</v>
      </c>
      <c r="G85" s="133" t="s">
        <v>7802</v>
      </c>
      <c r="H85" s="135" t="s">
        <v>7803</v>
      </c>
      <c r="I85" s="133" t="s">
        <v>7804</v>
      </c>
      <c r="J85" s="136">
        <v>2025464</v>
      </c>
      <c r="K85" s="150" t="s">
        <v>7805</v>
      </c>
      <c r="L85" s="151" t="s">
        <v>7806</v>
      </c>
      <c r="M85" s="151" t="s">
        <v>7807</v>
      </c>
      <c r="N85" s="151" t="s">
        <v>7808</v>
      </c>
      <c r="O85" s="151" t="s">
        <v>7809</v>
      </c>
      <c r="P85" s="151" t="s">
        <v>7810</v>
      </c>
      <c r="Q85" s="152">
        <f t="shared" si="3"/>
        <v>48.2</v>
      </c>
      <c r="R85" s="152">
        <v>0</v>
      </c>
      <c r="S85" s="152">
        <v>23.6</v>
      </c>
      <c r="T85" s="152">
        <v>24.6</v>
      </c>
      <c r="U85" s="153">
        <f t="shared" si="5"/>
        <v>48.2</v>
      </c>
      <c r="V85" s="152" t="s">
        <v>1027</v>
      </c>
      <c r="W85" s="152">
        <v>100</v>
      </c>
      <c r="X85" s="154" t="s">
        <v>1028</v>
      </c>
      <c r="Y85" s="155">
        <v>3</v>
      </c>
      <c r="Z85" s="155">
        <v>1</v>
      </c>
      <c r="AA85" s="155">
        <v>3</v>
      </c>
      <c r="AB85" s="151">
        <v>60</v>
      </c>
      <c r="AC85" s="156">
        <v>97</v>
      </c>
      <c r="AD85" s="153"/>
      <c r="AE85" s="157">
        <v>5</v>
      </c>
      <c r="AF85" s="158" t="s">
        <v>1041</v>
      </c>
      <c r="AG85" s="159" t="s">
        <v>1027</v>
      </c>
      <c r="AH85" s="151"/>
      <c r="AI85" s="160"/>
      <c r="AJ85" s="159" t="s">
        <v>1027</v>
      </c>
      <c r="AK85" s="151"/>
      <c r="AL85" s="160"/>
      <c r="AM85" s="159" t="s">
        <v>1027</v>
      </c>
      <c r="AN85" s="151"/>
      <c r="AO85" s="160"/>
      <c r="AP85" s="159" t="s">
        <v>1027</v>
      </c>
      <c r="AQ85" s="151"/>
      <c r="AR85" s="160"/>
      <c r="AS85" s="159"/>
      <c r="AT85" s="151"/>
      <c r="AU85" s="160"/>
      <c r="AV85" s="161"/>
      <c r="AW85" s="151"/>
      <c r="AX85" s="160"/>
      <c r="AY85" s="162"/>
      <c r="AZ85" s="70"/>
      <c r="BA85" s="70"/>
      <c r="BB85" s="70"/>
      <c r="BC85" s="70"/>
      <c r="BD85" s="29"/>
      <c r="BE85" s="29"/>
      <c r="BF85" s="29"/>
      <c r="BG85" s="29"/>
      <c r="BH85" s="29"/>
      <c r="BI85" s="29"/>
    </row>
    <row r="86" spans="1:61" ht="193.2" x14ac:dyDescent="0.3">
      <c r="A86" s="131">
        <v>104</v>
      </c>
      <c r="B86" s="116" t="s">
        <v>650</v>
      </c>
      <c r="C86" s="132">
        <v>15</v>
      </c>
      <c r="D86" s="117" t="s">
        <v>900</v>
      </c>
      <c r="E86" s="133" t="s">
        <v>901</v>
      </c>
      <c r="F86" s="134">
        <v>10082</v>
      </c>
      <c r="G86" s="133" t="s">
        <v>7811</v>
      </c>
      <c r="H86" s="135" t="s">
        <v>7812</v>
      </c>
      <c r="I86" s="133" t="s">
        <v>7813</v>
      </c>
      <c r="J86" s="136">
        <v>1348879.28</v>
      </c>
      <c r="K86" s="150" t="s">
        <v>902</v>
      </c>
      <c r="L86" s="151" t="s">
        <v>7806</v>
      </c>
      <c r="M86" s="151" t="s">
        <v>7807</v>
      </c>
      <c r="N86" s="151" t="s">
        <v>7814</v>
      </c>
      <c r="O86" s="151" t="s">
        <v>7815</v>
      </c>
      <c r="P86" s="151" t="s">
        <v>7816</v>
      </c>
      <c r="Q86" s="152">
        <f t="shared" si="3"/>
        <v>59.2</v>
      </c>
      <c r="R86" s="152">
        <v>11</v>
      </c>
      <c r="S86" s="152">
        <v>23.6</v>
      </c>
      <c r="T86" s="152">
        <v>24.6</v>
      </c>
      <c r="U86" s="153">
        <f t="shared" si="5"/>
        <v>59.2</v>
      </c>
      <c r="V86" s="152" t="s">
        <v>1027</v>
      </c>
      <c r="W86" s="152">
        <v>100</v>
      </c>
      <c r="X86" s="154" t="s">
        <v>1028</v>
      </c>
      <c r="Y86" s="155">
        <v>3</v>
      </c>
      <c r="Z86" s="155">
        <v>1</v>
      </c>
      <c r="AA86" s="155">
        <v>3</v>
      </c>
      <c r="AB86" s="151">
        <v>60</v>
      </c>
      <c r="AC86" s="156"/>
      <c r="AD86" s="153">
        <v>0</v>
      </c>
      <c r="AE86" s="157">
        <v>5</v>
      </c>
      <c r="AF86" s="158" t="s">
        <v>1041</v>
      </c>
      <c r="AG86" s="159" t="s">
        <v>1027</v>
      </c>
      <c r="AH86" s="151"/>
      <c r="AI86" s="160"/>
      <c r="AJ86" s="159" t="s">
        <v>1027</v>
      </c>
      <c r="AK86" s="151"/>
      <c r="AL86" s="160"/>
      <c r="AM86" s="159" t="s">
        <v>1027</v>
      </c>
      <c r="AN86" s="151"/>
      <c r="AO86" s="160"/>
      <c r="AP86" s="159" t="s">
        <v>1027</v>
      </c>
      <c r="AQ86" s="151"/>
      <c r="AR86" s="160"/>
      <c r="AS86" s="159"/>
      <c r="AT86" s="151"/>
      <c r="AU86" s="160"/>
      <c r="AV86" s="161"/>
      <c r="AW86" s="151"/>
      <c r="AX86" s="160"/>
      <c r="AY86" s="162"/>
      <c r="AZ86" s="70"/>
      <c r="BA86" s="70"/>
      <c r="BB86" s="70"/>
      <c r="BC86" s="70"/>
      <c r="BD86" s="29"/>
      <c r="BE86" s="29"/>
      <c r="BF86" s="29"/>
      <c r="BG86" s="29"/>
      <c r="BH86" s="29"/>
      <c r="BI86" s="29"/>
    </row>
    <row r="87" spans="1:61" ht="193.2" x14ac:dyDescent="0.3">
      <c r="A87" s="131">
        <v>104</v>
      </c>
      <c r="B87" s="116" t="s">
        <v>650</v>
      </c>
      <c r="C87" s="132">
        <v>15</v>
      </c>
      <c r="D87" s="117" t="s">
        <v>900</v>
      </c>
      <c r="E87" s="133" t="s">
        <v>901</v>
      </c>
      <c r="F87" s="134" t="s">
        <v>903</v>
      </c>
      <c r="G87" s="133" t="s">
        <v>7911</v>
      </c>
      <c r="H87" s="135">
        <v>2019</v>
      </c>
      <c r="I87" s="133" t="s">
        <v>7912</v>
      </c>
      <c r="J87" s="136">
        <v>992361</v>
      </c>
      <c r="K87" s="150" t="s">
        <v>902</v>
      </c>
      <c r="L87" s="151" t="s">
        <v>7806</v>
      </c>
      <c r="M87" s="151" t="s">
        <v>7807</v>
      </c>
      <c r="N87" s="151" t="s">
        <v>7913</v>
      </c>
      <c r="O87" s="151" t="s">
        <v>7914</v>
      </c>
      <c r="P87" s="151" t="s">
        <v>7915</v>
      </c>
      <c r="Q87" s="152">
        <f t="shared" si="3"/>
        <v>106.58000000000001</v>
      </c>
      <c r="R87" s="152">
        <v>58.38</v>
      </c>
      <c r="S87" s="152">
        <v>23.6</v>
      </c>
      <c r="T87" s="152">
        <v>24.6</v>
      </c>
      <c r="U87" s="153">
        <f t="shared" si="5"/>
        <v>106.58000000000001</v>
      </c>
      <c r="V87" s="152" t="s">
        <v>1027</v>
      </c>
      <c r="W87" s="152">
        <v>10</v>
      </c>
      <c r="X87" s="154" t="s">
        <v>1028</v>
      </c>
      <c r="Y87" s="155">
        <v>3</v>
      </c>
      <c r="Z87" s="155">
        <v>1</v>
      </c>
      <c r="AA87" s="155">
        <v>3</v>
      </c>
      <c r="AB87" s="151">
        <v>60</v>
      </c>
      <c r="AC87" s="156"/>
      <c r="AD87" s="153">
        <v>0</v>
      </c>
      <c r="AE87" s="157">
        <v>5</v>
      </c>
      <c r="AF87" s="158" t="s">
        <v>1041</v>
      </c>
      <c r="AG87" s="159" t="s">
        <v>7916</v>
      </c>
      <c r="AH87" s="151"/>
      <c r="AI87" s="160"/>
      <c r="AJ87" s="159" t="s">
        <v>7916</v>
      </c>
      <c r="AK87" s="151"/>
      <c r="AL87" s="160"/>
      <c r="AM87" s="159" t="s">
        <v>7916</v>
      </c>
      <c r="AN87" s="151"/>
      <c r="AO87" s="160"/>
      <c r="AP87" s="159" t="s">
        <v>7916</v>
      </c>
      <c r="AQ87" s="151"/>
      <c r="AR87" s="160"/>
      <c r="AS87" s="159"/>
      <c r="AT87" s="151"/>
      <c r="AU87" s="160"/>
      <c r="AV87" s="161"/>
      <c r="AW87" s="151"/>
      <c r="AX87" s="160"/>
      <c r="AY87" s="162"/>
      <c r="AZ87" s="70"/>
      <c r="BA87" s="70"/>
      <c r="BB87" s="70"/>
      <c r="BC87" s="70"/>
      <c r="BD87" s="29"/>
      <c r="BE87" s="29"/>
      <c r="BF87" s="29"/>
      <c r="BG87" s="29"/>
      <c r="BH87" s="29"/>
      <c r="BI87" s="29"/>
    </row>
    <row r="88" spans="1:61" ht="179.4" x14ac:dyDescent="0.3">
      <c r="A88" s="131">
        <v>104</v>
      </c>
      <c r="B88" s="116" t="s">
        <v>650</v>
      </c>
      <c r="C88" s="132">
        <v>10</v>
      </c>
      <c r="D88" s="117"/>
      <c r="E88" s="133" t="s">
        <v>910</v>
      </c>
      <c r="F88" s="134">
        <v>19037</v>
      </c>
      <c r="G88" s="133" t="s">
        <v>911</v>
      </c>
      <c r="H88" s="135">
        <v>2016</v>
      </c>
      <c r="I88" s="133" t="s">
        <v>912</v>
      </c>
      <c r="J88" s="136">
        <v>76127</v>
      </c>
      <c r="K88" s="150" t="s">
        <v>8165</v>
      </c>
      <c r="L88" s="151" t="s">
        <v>913</v>
      </c>
      <c r="M88" s="151" t="s">
        <v>914</v>
      </c>
      <c r="N88" s="151" t="s">
        <v>915</v>
      </c>
      <c r="O88" s="151" t="s">
        <v>916</v>
      </c>
      <c r="P88" s="151" t="s">
        <v>7817</v>
      </c>
      <c r="Q88" s="152">
        <f t="shared" si="3"/>
        <v>34</v>
      </c>
      <c r="R88" s="152">
        <v>0</v>
      </c>
      <c r="S88" s="152">
        <v>4</v>
      </c>
      <c r="T88" s="152">
        <v>30</v>
      </c>
      <c r="U88" s="153">
        <f t="shared" si="5"/>
        <v>34</v>
      </c>
      <c r="V88" s="152">
        <v>100</v>
      </c>
      <c r="W88" s="152">
        <v>100</v>
      </c>
      <c r="X88" s="154" t="s">
        <v>1030</v>
      </c>
      <c r="Y88" s="155">
        <v>6</v>
      </c>
      <c r="Z88" s="155">
        <v>1</v>
      </c>
      <c r="AA88" s="155">
        <v>4</v>
      </c>
      <c r="AB88" s="151">
        <v>14</v>
      </c>
      <c r="AC88" s="156"/>
      <c r="AD88" s="153">
        <v>0</v>
      </c>
      <c r="AE88" s="157">
        <v>2</v>
      </c>
      <c r="AF88" s="158">
        <v>100</v>
      </c>
      <c r="AG88" s="159" t="s">
        <v>7830</v>
      </c>
      <c r="AH88" s="151" t="s">
        <v>1058</v>
      </c>
      <c r="AI88" s="160">
        <v>100</v>
      </c>
      <c r="AJ88" s="159"/>
      <c r="AK88" s="151"/>
      <c r="AL88" s="160"/>
      <c r="AM88" s="159"/>
      <c r="AN88" s="151"/>
      <c r="AO88" s="160"/>
      <c r="AP88" s="159"/>
      <c r="AQ88" s="151"/>
      <c r="AR88" s="160"/>
      <c r="AS88" s="159"/>
      <c r="AT88" s="151"/>
      <c r="AU88" s="160"/>
      <c r="AV88" s="161"/>
      <c r="AW88" s="151"/>
      <c r="AX88" s="160"/>
      <c r="AY88" s="162"/>
      <c r="AZ88" s="70"/>
      <c r="BA88" s="70"/>
      <c r="BB88" s="70"/>
      <c r="BC88" s="70"/>
      <c r="BD88" s="29"/>
      <c r="BE88" s="29"/>
      <c r="BF88" s="29"/>
      <c r="BG88" s="29"/>
      <c r="BH88" s="29"/>
      <c r="BI88" s="29"/>
    </row>
    <row r="89" spans="1:61" ht="179.4" x14ac:dyDescent="0.3">
      <c r="A89" s="131">
        <v>104</v>
      </c>
      <c r="B89" s="116" t="s">
        <v>650</v>
      </c>
      <c r="C89" s="132">
        <v>10</v>
      </c>
      <c r="D89" s="117"/>
      <c r="E89" s="133" t="s">
        <v>910</v>
      </c>
      <c r="F89" s="134">
        <v>19037</v>
      </c>
      <c r="G89" s="133" t="s">
        <v>917</v>
      </c>
      <c r="H89" s="135">
        <v>2017</v>
      </c>
      <c r="I89" s="133" t="s">
        <v>918</v>
      </c>
      <c r="J89" s="136">
        <v>33708.33</v>
      </c>
      <c r="K89" s="150" t="s">
        <v>8165</v>
      </c>
      <c r="L89" s="151" t="s">
        <v>913</v>
      </c>
      <c r="M89" s="151" t="s">
        <v>914</v>
      </c>
      <c r="N89" s="151" t="s">
        <v>915</v>
      </c>
      <c r="O89" s="151" t="s">
        <v>916</v>
      </c>
      <c r="P89" s="151" t="s">
        <v>1006</v>
      </c>
      <c r="Q89" s="152">
        <f t="shared" si="3"/>
        <v>33</v>
      </c>
      <c r="R89" s="152">
        <v>0</v>
      </c>
      <c r="S89" s="152">
        <v>3</v>
      </c>
      <c r="T89" s="152">
        <v>30</v>
      </c>
      <c r="U89" s="153">
        <f t="shared" si="5"/>
        <v>33</v>
      </c>
      <c r="V89" s="152">
        <v>100</v>
      </c>
      <c r="W89" s="152">
        <v>100</v>
      </c>
      <c r="X89" s="154" t="s">
        <v>1030</v>
      </c>
      <c r="Y89" s="155">
        <v>6</v>
      </c>
      <c r="Z89" s="155">
        <v>1</v>
      </c>
      <c r="AA89" s="155">
        <v>4</v>
      </c>
      <c r="AB89" s="151">
        <v>14</v>
      </c>
      <c r="AC89" s="156"/>
      <c r="AD89" s="153">
        <v>0</v>
      </c>
      <c r="AE89" s="157">
        <v>5</v>
      </c>
      <c r="AF89" s="158">
        <v>100</v>
      </c>
      <c r="AG89" s="159" t="s">
        <v>7830</v>
      </c>
      <c r="AH89" s="151" t="s">
        <v>1058</v>
      </c>
      <c r="AI89" s="160">
        <v>100</v>
      </c>
      <c r="AJ89" s="159"/>
      <c r="AK89" s="151"/>
      <c r="AL89" s="160"/>
      <c r="AM89" s="159"/>
      <c r="AN89" s="151"/>
      <c r="AO89" s="160"/>
      <c r="AP89" s="159"/>
      <c r="AQ89" s="151"/>
      <c r="AR89" s="160"/>
      <c r="AS89" s="159"/>
      <c r="AT89" s="151"/>
      <c r="AU89" s="160"/>
      <c r="AV89" s="161"/>
      <c r="AW89" s="151"/>
      <c r="AX89" s="160"/>
      <c r="AY89" s="162"/>
      <c r="AZ89" s="70"/>
      <c r="BA89" s="70"/>
      <c r="BB89" s="70"/>
      <c r="BC89" s="70"/>
      <c r="BD89" s="29"/>
      <c r="BE89" s="29"/>
      <c r="BF89" s="29"/>
      <c r="BG89" s="29"/>
      <c r="BH89" s="29"/>
      <c r="BI89" s="29"/>
    </row>
    <row r="90" spans="1:61" ht="179.4" x14ac:dyDescent="0.3">
      <c r="A90" s="131">
        <v>104</v>
      </c>
      <c r="B90" s="116" t="s">
        <v>650</v>
      </c>
      <c r="C90" s="132">
        <v>7</v>
      </c>
      <c r="D90" s="117" t="s">
        <v>1040</v>
      </c>
      <c r="E90" s="133" t="s">
        <v>910</v>
      </c>
      <c r="F90" s="134">
        <v>19037</v>
      </c>
      <c r="G90" s="133" t="s">
        <v>7820</v>
      </c>
      <c r="H90" s="135">
        <v>2020</v>
      </c>
      <c r="I90" s="133"/>
      <c r="J90" s="136">
        <v>34449</v>
      </c>
      <c r="K90" s="150" t="s">
        <v>8769</v>
      </c>
      <c r="L90" s="151" t="s">
        <v>913</v>
      </c>
      <c r="M90" s="151" t="s">
        <v>914</v>
      </c>
      <c r="N90" s="151" t="s">
        <v>915</v>
      </c>
      <c r="O90" s="151" t="s">
        <v>916</v>
      </c>
      <c r="P90" s="151" t="s">
        <v>7917</v>
      </c>
      <c r="Q90" s="152">
        <f t="shared" si="3"/>
        <v>23</v>
      </c>
      <c r="R90" s="152">
        <v>0</v>
      </c>
      <c r="S90" s="152">
        <v>3</v>
      </c>
      <c r="T90" s="152">
        <v>20</v>
      </c>
      <c r="U90" s="153">
        <f t="shared" si="5"/>
        <v>23</v>
      </c>
      <c r="V90" s="152"/>
      <c r="W90" s="152"/>
      <c r="X90" s="154" t="s">
        <v>1024</v>
      </c>
      <c r="Y90" s="155">
        <v>6</v>
      </c>
      <c r="Z90" s="155">
        <v>1</v>
      </c>
      <c r="AA90" s="155">
        <v>4</v>
      </c>
      <c r="AB90" s="151">
        <v>14</v>
      </c>
      <c r="AC90" s="156" t="s">
        <v>7918</v>
      </c>
      <c r="AD90" s="153"/>
      <c r="AE90" s="157">
        <v>5</v>
      </c>
      <c r="AF90" s="158">
        <v>100</v>
      </c>
      <c r="AG90" s="159" t="s">
        <v>7830</v>
      </c>
      <c r="AH90" s="151" t="s">
        <v>1058</v>
      </c>
      <c r="AI90" s="160">
        <v>100</v>
      </c>
      <c r="AJ90" s="159"/>
      <c r="AK90" s="151"/>
      <c r="AL90" s="160"/>
      <c r="AM90" s="159"/>
      <c r="AN90" s="151"/>
      <c r="AO90" s="160"/>
      <c r="AP90" s="159"/>
      <c r="AQ90" s="151"/>
      <c r="AR90" s="160"/>
      <c r="AS90" s="159"/>
      <c r="AT90" s="151"/>
      <c r="AU90" s="160"/>
      <c r="AV90" s="161"/>
      <c r="AW90" s="151"/>
      <c r="AX90" s="160"/>
      <c r="AY90" s="162"/>
      <c r="AZ90" s="70"/>
      <c r="BA90" s="70"/>
      <c r="BB90" s="70"/>
      <c r="BC90" s="70"/>
      <c r="BD90" s="29"/>
      <c r="BE90" s="29"/>
      <c r="BF90" s="29"/>
      <c r="BG90" s="29"/>
      <c r="BH90" s="29"/>
      <c r="BI90" s="29"/>
    </row>
    <row r="91" spans="1:61" ht="110.4" x14ac:dyDescent="0.3">
      <c r="A91" s="131">
        <v>104</v>
      </c>
      <c r="B91" s="116" t="s">
        <v>650</v>
      </c>
      <c r="C91" s="132">
        <v>7</v>
      </c>
      <c r="D91" s="117" t="s">
        <v>751</v>
      </c>
      <c r="E91" s="133" t="s">
        <v>1091</v>
      </c>
      <c r="F91" s="134" t="s">
        <v>1092</v>
      </c>
      <c r="G91" s="133" t="s">
        <v>752</v>
      </c>
      <c r="H91" s="135">
        <v>2013</v>
      </c>
      <c r="I91" s="133" t="s">
        <v>753</v>
      </c>
      <c r="J91" s="136">
        <v>57732</v>
      </c>
      <c r="K91" s="150" t="s">
        <v>8769</v>
      </c>
      <c r="L91" s="151" t="s">
        <v>754</v>
      </c>
      <c r="M91" s="151" t="s">
        <v>755</v>
      </c>
      <c r="N91" s="151" t="s">
        <v>756</v>
      </c>
      <c r="O91" s="151" t="s">
        <v>757</v>
      </c>
      <c r="P91" s="151" t="s">
        <v>978</v>
      </c>
      <c r="Q91" s="152">
        <f t="shared" si="3"/>
        <v>15.32</v>
      </c>
      <c r="R91" s="152">
        <v>0</v>
      </c>
      <c r="S91" s="152">
        <v>1.18</v>
      </c>
      <c r="T91" s="152">
        <v>14.14</v>
      </c>
      <c r="U91" s="153">
        <f t="shared" si="5"/>
        <v>15.32</v>
      </c>
      <c r="V91" s="152">
        <v>52</v>
      </c>
      <c r="W91" s="152">
        <v>100</v>
      </c>
      <c r="X91" s="154" t="s">
        <v>1020</v>
      </c>
      <c r="Y91" s="155">
        <v>3</v>
      </c>
      <c r="Z91" s="155">
        <v>12</v>
      </c>
      <c r="AA91" s="155">
        <v>3</v>
      </c>
      <c r="AB91" s="151"/>
      <c r="AC91" s="156" t="s">
        <v>7919</v>
      </c>
      <c r="AD91" s="153">
        <v>0</v>
      </c>
      <c r="AE91" s="157">
        <v>5</v>
      </c>
      <c r="AF91" s="158">
        <v>38</v>
      </c>
      <c r="AG91" s="159" t="s">
        <v>751</v>
      </c>
      <c r="AH91" s="151" t="s">
        <v>1045</v>
      </c>
      <c r="AI91" s="160">
        <v>19</v>
      </c>
      <c r="AJ91" s="159" t="s">
        <v>1066</v>
      </c>
      <c r="AK91" s="151" t="s">
        <v>1045</v>
      </c>
      <c r="AL91" s="160">
        <v>0</v>
      </c>
      <c r="AM91" s="159"/>
      <c r="AN91" s="151"/>
      <c r="AO91" s="160"/>
      <c r="AP91" s="159"/>
      <c r="AQ91" s="151"/>
      <c r="AR91" s="160"/>
      <c r="AS91" s="159" t="s">
        <v>1082</v>
      </c>
      <c r="AT91" s="151" t="s">
        <v>1085</v>
      </c>
      <c r="AU91" s="160">
        <v>19</v>
      </c>
      <c r="AV91" s="161"/>
      <c r="AW91" s="151"/>
      <c r="AX91" s="160"/>
      <c r="AY91" s="162"/>
      <c r="AZ91" s="70"/>
      <c r="BA91" s="70"/>
      <c r="BB91" s="70"/>
      <c r="BC91" s="70"/>
      <c r="BD91" s="29"/>
      <c r="BE91" s="29"/>
      <c r="BF91" s="29"/>
      <c r="BG91" s="29"/>
      <c r="BH91" s="29"/>
      <c r="BI91" s="29"/>
    </row>
    <row r="92" spans="1:61" ht="110.4" x14ac:dyDescent="0.3">
      <c r="A92" s="131">
        <v>104</v>
      </c>
      <c r="B92" s="116" t="s">
        <v>650</v>
      </c>
      <c r="C92" s="132">
        <v>7</v>
      </c>
      <c r="D92" s="117" t="s">
        <v>1040</v>
      </c>
      <c r="E92" s="133" t="s">
        <v>7818</v>
      </c>
      <c r="F92" s="134" t="s">
        <v>7819</v>
      </c>
      <c r="G92" s="133" t="s">
        <v>7820</v>
      </c>
      <c r="H92" s="135">
        <v>2019</v>
      </c>
      <c r="I92" s="133" t="s">
        <v>7821</v>
      </c>
      <c r="J92" s="136">
        <v>135377</v>
      </c>
      <c r="K92" s="150" t="s">
        <v>8769</v>
      </c>
      <c r="L92" s="151" t="s">
        <v>7822</v>
      </c>
      <c r="M92" s="151" t="s">
        <v>7823</v>
      </c>
      <c r="N92" s="151" t="s">
        <v>7824</v>
      </c>
      <c r="O92" s="151" t="s">
        <v>7825</v>
      </c>
      <c r="P92" s="151" t="s">
        <v>7920</v>
      </c>
      <c r="Q92" s="152">
        <f t="shared" si="3"/>
        <v>35.6</v>
      </c>
      <c r="R92" s="152">
        <v>26</v>
      </c>
      <c r="S92" s="152">
        <v>7</v>
      </c>
      <c r="T92" s="152">
        <v>2.6</v>
      </c>
      <c r="U92" s="153">
        <f t="shared" si="5"/>
        <v>35.6</v>
      </c>
      <c r="V92" s="152">
        <v>88</v>
      </c>
      <c r="W92" s="152">
        <v>33</v>
      </c>
      <c r="X92" s="154" t="s">
        <v>1024</v>
      </c>
      <c r="Y92" s="155">
        <v>6</v>
      </c>
      <c r="Z92" s="155">
        <v>1</v>
      </c>
      <c r="AA92" s="155">
        <v>4</v>
      </c>
      <c r="AB92" s="151">
        <v>14</v>
      </c>
      <c r="AC92" s="156" t="s">
        <v>7921</v>
      </c>
      <c r="AD92" s="153">
        <v>0</v>
      </c>
      <c r="AE92" s="157">
        <v>2</v>
      </c>
      <c r="AF92" s="158">
        <v>95</v>
      </c>
      <c r="AG92" s="159" t="s">
        <v>1040</v>
      </c>
      <c r="AH92" s="151" t="s">
        <v>7826</v>
      </c>
      <c r="AI92" s="160">
        <v>15</v>
      </c>
      <c r="AJ92" s="159" t="s">
        <v>833</v>
      </c>
      <c r="AK92" s="151" t="s">
        <v>7827</v>
      </c>
      <c r="AL92" s="160">
        <v>25</v>
      </c>
      <c r="AM92" s="159" t="s">
        <v>812</v>
      </c>
      <c r="AN92" s="151" t="s">
        <v>7828</v>
      </c>
      <c r="AO92" s="160">
        <v>20</v>
      </c>
      <c r="AP92" s="159" t="s">
        <v>713</v>
      </c>
      <c r="AQ92" s="151" t="s">
        <v>7829</v>
      </c>
      <c r="AR92" s="160">
        <v>20</v>
      </c>
      <c r="AS92" s="159" t="s">
        <v>7830</v>
      </c>
      <c r="AT92" s="151" t="s">
        <v>7831</v>
      </c>
      <c r="AU92" s="160">
        <v>10</v>
      </c>
      <c r="AV92" s="161" t="s">
        <v>660</v>
      </c>
      <c r="AW92" s="151" t="s">
        <v>7832</v>
      </c>
      <c r="AX92" s="160">
        <v>5</v>
      </c>
      <c r="AY92" s="162"/>
      <c r="AZ92" s="70"/>
      <c r="BA92" s="70"/>
      <c r="BB92" s="70"/>
      <c r="BC92" s="70"/>
      <c r="BD92" s="29"/>
      <c r="BE92" s="29"/>
      <c r="BF92" s="29"/>
      <c r="BG92" s="29"/>
      <c r="BH92" s="29"/>
      <c r="BI92" s="29"/>
    </row>
    <row r="93" spans="1:61" ht="317.39999999999998" x14ac:dyDescent="0.3">
      <c r="A93" s="131">
        <v>104</v>
      </c>
      <c r="B93" s="116" t="s">
        <v>650</v>
      </c>
      <c r="C93" s="132">
        <v>4</v>
      </c>
      <c r="D93" s="117" t="s">
        <v>925</v>
      </c>
      <c r="E93" s="133" t="s">
        <v>7887</v>
      </c>
      <c r="F93" s="134">
        <v>24445</v>
      </c>
      <c r="G93" s="133" t="s">
        <v>926</v>
      </c>
      <c r="H93" s="135">
        <v>2006</v>
      </c>
      <c r="I93" s="133" t="s">
        <v>927</v>
      </c>
      <c r="J93" s="136">
        <f>46946+155196</f>
        <v>202142</v>
      </c>
      <c r="K93" s="150" t="s">
        <v>664</v>
      </c>
      <c r="L93" s="151" t="s">
        <v>928</v>
      </c>
      <c r="M93" s="151" t="s">
        <v>929</v>
      </c>
      <c r="N93" s="151" t="s">
        <v>930</v>
      </c>
      <c r="O93" s="151" t="s">
        <v>931</v>
      </c>
      <c r="P93" s="151" t="s">
        <v>1008</v>
      </c>
      <c r="Q93" s="152">
        <f t="shared" si="3"/>
        <v>40.177647058823524</v>
      </c>
      <c r="R93" s="152">
        <v>0</v>
      </c>
      <c r="S93" s="152">
        <v>15</v>
      </c>
      <c r="T93" s="152">
        <v>25.177647058823528</v>
      </c>
      <c r="U93" s="153">
        <f t="shared" si="5"/>
        <v>40.177647058823524</v>
      </c>
      <c r="V93" s="152">
        <v>70</v>
      </c>
      <c r="W93" s="152">
        <v>100</v>
      </c>
      <c r="X93" s="154" t="s">
        <v>1031</v>
      </c>
      <c r="Y93" s="155">
        <v>3</v>
      </c>
      <c r="Z93" s="155">
        <v>2</v>
      </c>
      <c r="AA93" s="155">
        <v>3</v>
      </c>
      <c r="AB93" s="151">
        <v>4</v>
      </c>
      <c r="AC93" s="156">
        <v>90</v>
      </c>
      <c r="AD93" s="153">
        <v>0</v>
      </c>
      <c r="AE93" s="157">
        <v>5</v>
      </c>
      <c r="AF93" s="158">
        <v>70</v>
      </c>
      <c r="AG93" s="159" t="s">
        <v>1042</v>
      </c>
      <c r="AH93" s="151" t="s">
        <v>1059</v>
      </c>
      <c r="AI93" s="160">
        <v>40</v>
      </c>
      <c r="AJ93" s="159" t="s">
        <v>1070</v>
      </c>
      <c r="AK93" s="151" t="s">
        <v>1071</v>
      </c>
      <c r="AL93" s="160">
        <v>15</v>
      </c>
      <c r="AM93" s="159" t="s">
        <v>1080</v>
      </c>
      <c r="AN93" s="151" t="s">
        <v>1081</v>
      </c>
      <c r="AO93" s="160">
        <v>15</v>
      </c>
      <c r="AP93" s="159"/>
      <c r="AQ93" s="151"/>
      <c r="AR93" s="160"/>
      <c r="AS93" s="159"/>
      <c r="AT93" s="151"/>
      <c r="AU93" s="160"/>
      <c r="AV93" s="161"/>
      <c r="AW93" s="151"/>
      <c r="AX93" s="160"/>
      <c r="AY93" s="162"/>
      <c r="AZ93" s="70"/>
      <c r="BA93" s="70"/>
      <c r="BB93" s="70"/>
      <c r="BC93" s="70"/>
      <c r="BD93" s="29"/>
      <c r="BE93" s="29"/>
      <c r="BF93" s="29"/>
      <c r="BG93" s="29"/>
      <c r="BH93" s="29"/>
      <c r="BI93" s="29"/>
    </row>
    <row r="94" spans="1:61" ht="69" x14ac:dyDescent="0.3">
      <c r="A94" s="131">
        <v>104</v>
      </c>
      <c r="B94" s="116" t="s">
        <v>650</v>
      </c>
      <c r="C94" s="132">
        <v>4</v>
      </c>
      <c r="D94" s="117" t="s">
        <v>925</v>
      </c>
      <c r="E94" s="133" t="s">
        <v>7887</v>
      </c>
      <c r="F94" s="134">
        <v>24445</v>
      </c>
      <c r="G94" s="133" t="s">
        <v>933</v>
      </c>
      <c r="H94" s="135">
        <v>2014</v>
      </c>
      <c r="I94" s="133" t="s">
        <v>934</v>
      </c>
      <c r="J94" s="136">
        <v>282365</v>
      </c>
      <c r="K94" s="150" t="s">
        <v>8769</v>
      </c>
      <c r="L94" s="151" t="s">
        <v>935</v>
      </c>
      <c r="M94" s="151" t="s">
        <v>936</v>
      </c>
      <c r="N94" s="151" t="s">
        <v>937</v>
      </c>
      <c r="O94" s="151" t="s">
        <v>938</v>
      </c>
      <c r="P94" s="151" t="s">
        <v>1009</v>
      </c>
      <c r="Q94" s="152">
        <f t="shared" si="3"/>
        <v>77.099999999999994</v>
      </c>
      <c r="R94" s="152">
        <v>0</v>
      </c>
      <c r="S94" s="152">
        <v>28</v>
      </c>
      <c r="T94" s="152">
        <v>49.1</v>
      </c>
      <c r="U94" s="153">
        <f t="shared" si="5"/>
        <v>77.099999999999994</v>
      </c>
      <c r="V94" s="152">
        <v>100</v>
      </c>
      <c r="W94" s="152">
        <v>100</v>
      </c>
      <c r="X94" s="154" t="s">
        <v>1031</v>
      </c>
      <c r="Y94" s="155">
        <v>3</v>
      </c>
      <c r="Z94" s="155">
        <v>2</v>
      </c>
      <c r="AA94" s="155">
        <v>3</v>
      </c>
      <c r="AB94" s="151">
        <v>4</v>
      </c>
      <c r="AC94" s="156"/>
      <c r="AD94" s="153">
        <v>0</v>
      </c>
      <c r="AE94" s="157">
        <v>5</v>
      </c>
      <c r="AF94" s="158">
        <v>100</v>
      </c>
      <c r="AG94" s="159" t="s">
        <v>925</v>
      </c>
      <c r="AH94" s="151" t="s">
        <v>7922</v>
      </c>
      <c r="AI94" s="160">
        <v>100</v>
      </c>
      <c r="AJ94" s="159"/>
      <c r="AK94" s="151"/>
      <c r="AL94" s="160"/>
      <c r="AM94" s="159"/>
      <c r="AN94" s="151"/>
      <c r="AO94" s="160"/>
      <c r="AP94" s="159"/>
      <c r="AQ94" s="151"/>
      <c r="AR94" s="160"/>
      <c r="AS94" s="159"/>
      <c r="AT94" s="151"/>
      <c r="AU94" s="160"/>
      <c r="AV94" s="161"/>
      <c r="AW94" s="151"/>
      <c r="AX94" s="160"/>
      <c r="AY94" s="162"/>
      <c r="AZ94" s="70"/>
      <c r="BA94" s="70"/>
      <c r="BB94" s="70"/>
      <c r="BC94" s="70"/>
      <c r="BD94" s="29"/>
      <c r="BE94" s="29"/>
      <c r="BF94" s="29"/>
      <c r="BG94" s="29"/>
      <c r="BH94" s="29"/>
      <c r="BI94" s="29"/>
    </row>
    <row r="95" spans="1:61" ht="179.4" x14ac:dyDescent="0.3">
      <c r="A95" s="131">
        <v>104</v>
      </c>
      <c r="B95" s="116" t="s">
        <v>650</v>
      </c>
      <c r="C95" s="132">
        <v>4</v>
      </c>
      <c r="D95" s="117" t="s">
        <v>925</v>
      </c>
      <c r="E95" s="133" t="s">
        <v>7923</v>
      </c>
      <c r="F95" s="134" t="s">
        <v>932</v>
      </c>
      <c r="G95" s="133" t="s">
        <v>7924</v>
      </c>
      <c r="H95" s="135">
        <v>2020</v>
      </c>
      <c r="I95" s="133" t="s">
        <v>7925</v>
      </c>
      <c r="J95" s="136">
        <v>113156</v>
      </c>
      <c r="K95" s="150" t="s">
        <v>7877</v>
      </c>
      <c r="L95" s="151" t="s">
        <v>7926</v>
      </c>
      <c r="M95" s="151" t="s">
        <v>7927</v>
      </c>
      <c r="N95" s="151" t="s">
        <v>7928</v>
      </c>
      <c r="O95" s="151" t="s">
        <v>7929</v>
      </c>
      <c r="P95" s="151" t="s">
        <v>7930</v>
      </c>
      <c r="Q95" s="152">
        <f t="shared" si="3"/>
        <v>25</v>
      </c>
      <c r="R95" s="152">
        <v>0</v>
      </c>
      <c r="S95" s="152">
        <v>0</v>
      </c>
      <c r="T95" s="152">
        <v>25</v>
      </c>
      <c r="U95" s="153">
        <f t="shared" si="5"/>
        <v>25</v>
      </c>
      <c r="V95" s="152"/>
      <c r="W95" s="152"/>
      <c r="X95" s="154" t="s">
        <v>1031</v>
      </c>
      <c r="Y95" s="155">
        <v>1</v>
      </c>
      <c r="Z95" s="155">
        <v>6</v>
      </c>
      <c r="AA95" s="155">
        <v>2</v>
      </c>
      <c r="AB95" s="151">
        <v>4</v>
      </c>
      <c r="AC95" s="156"/>
      <c r="AD95" s="153"/>
      <c r="AE95" s="157">
        <v>5</v>
      </c>
      <c r="AF95" s="158">
        <v>100</v>
      </c>
      <c r="AG95" s="159" t="s">
        <v>925</v>
      </c>
      <c r="AH95" s="151" t="s">
        <v>7931</v>
      </c>
      <c r="AI95" s="160">
        <v>100</v>
      </c>
      <c r="AJ95" s="159"/>
      <c r="AK95" s="151"/>
      <c r="AL95" s="160"/>
      <c r="AM95" s="159"/>
      <c r="AN95" s="151"/>
      <c r="AO95" s="160"/>
      <c r="AP95" s="159"/>
      <c r="AQ95" s="151"/>
      <c r="AR95" s="160"/>
      <c r="AS95" s="159"/>
      <c r="AT95" s="151"/>
      <c r="AU95" s="160"/>
      <c r="AV95" s="161"/>
      <c r="AW95" s="151"/>
      <c r="AX95" s="160"/>
      <c r="AY95" s="162"/>
      <c r="AZ95" s="70"/>
      <c r="BA95" s="70"/>
      <c r="BB95" s="70"/>
      <c r="BC95" s="70"/>
      <c r="BD95" s="29"/>
      <c r="BE95" s="29"/>
      <c r="BF95" s="29"/>
      <c r="BG95" s="29"/>
      <c r="BH95" s="29"/>
      <c r="BI95" s="29"/>
    </row>
    <row r="96" spans="1:61" ht="124.2" x14ac:dyDescent="0.3">
      <c r="A96" s="131">
        <v>104</v>
      </c>
      <c r="B96" s="116" t="s">
        <v>650</v>
      </c>
      <c r="C96" s="132">
        <v>13</v>
      </c>
      <c r="D96" s="117" t="s">
        <v>730</v>
      </c>
      <c r="E96" s="133" t="s">
        <v>731</v>
      </c>
      <c r="F96" s="134">
        <v>38473</v>
      </c>
      <c r="G96" s="133" t="s">
        <v>732</v>
      </c>
      <c r="H96" s="135">
        <v>2015</v>
      </c>
      <c r="I96" s="133" t="s">
        <v>733</v>
      </c>
      <c r="J96" s="136">
        <v>22255</v>
      </c>
      <c r="K96" s="150" t="s">
        <v>8769</v>
      </c>
      <c r="L96" s="151" t="s">
        <v>734</v>
      </c>
      <c r="M96" s="151" t="s">
        <v>735</v>
      </c>
      <c r="N96" s="151" t="s">
        <v>736</v>
      </c>
      <c r="O96" s="151" t="s">
        <v>737</v>
      </c>
      <c r="P96" s="151" t="s">
        <v>975</v>
      </c>
      <c r="Q96" s="152">
        <f t="shared" si="3"/>
        <v>27.62</v>
      </c>
      <c r="R96" s="152">
        <v>2.62</v>
      </c>
      <c r="S96" s="152">
        <v>25</v>
      </c>
      <c r="T96" s="152">
        <v>0</v>
      </c>
      <c r="U96" s="153">
        <f t="shared" si="5"/>
        <v>27.62</v>
      </c>
      <c r="V96" s="152">
        <v>33</v>
      </c>
      <c r="W96" s="152">
        <v>83</v>
      </c>
      <c r="X96" s="154" t="s">
        <v>1019</v>
      </c>
      <c r="Y96" s="155">
        <v>3</v>
      </c>
      <c r="Z96" s="155">
        <v>12</v>
      </c>
      <c r="AA96" s="155">
        <v>1</v>
      </c>
      <c r="AB96" s="151">
        <v>4</v>
      </c>
      <c r="AC96" s="156"/>
      <c r="AD96" s="153">
        <v>8.5399999999999991</v>
      </c>
      <c r="AE96" s="157">
        <v>5</v>
      </c>
      <c r="AF96" s="158">
        <v>90</v>
      </c>
      <c r="AG96" s="159" t="s">
        <v>8751</v>
      </c>
      <c r="AH96" s="151" t="s">
        <v>7932</v>
      </c>
      <c r="AI96" s="160">
        <v>90</v>
      </c>
      <c r="AJ96" s="159" t="s">
        <v>1038</v>
      </c>
      <c r="AK96" s="151" t="s">
        <v>7933</v>
      </c>
      <c r="AL96" s="160">
        <v>0</v>
      </c>
      <c r="AM96" s="159"/>
      <c r="AN96" s="151"/>
      <c r="AO96" s="160"/>
      <c r="AP96" s="159"/>
      <c r="AQ96" s="151"/>
      <c r="AR96" s="160"/>
      <c r="AS96" s="159"/>
      <c r="AT96" s="151"/>
      <c r="AU96" s="160"/>
      <c r="AV96" s="161"/>
      <c r="AW96" s="151"/>
      <c r="AX96" s="160"/>
      <c r="AY96" s="162"/>
      <c r="AZ96" s="70"/>
      <c r="BA96" s="70"/>
      <c r="BB96" s="70"/>
      <c r="BC96" s="70"/>
      <c r="BD96" s="29"/>
      <c r="BE96" s="29"/>
      <c r="BF96" s="29"/>
      <c r="BG96" s="29"/>
      <c r="BH96" s="29"/>
      <c r="BI96" s="29"/>
    </row>
    <row r="97" spans="1:61" ht="82.8" x14ac:dyDescent="0.3">
      <c r="A97" s="131">
        <v>104</v>
      </c>
      <c r="B97" s="116" t="s">
        <v>650</v>
      </c>
      <c r="C97" s="132">
        <v>11</v>
      </c>
      <c r="D97" s="117" t="s">
        <v>682</v>
      </c>
      <c r="E97" s="133" t="s">
        <v>1090</v>
      </c>
      <c r="F97" s="134">
        <v>21684</v>
      </c>
      <c r="G97" s="133" t="s">
        <v>745</v>
      </c>
      <c r="H97" s="135">
        <v>2012</v>
      </c>
      <c r="I97" s="133" t="s">
        <v>746</v>
      </c>
      <c r="J97" s="136">
        <v>127116</v>
      </c>
      <c r="K97" s="150" t="s">
        <v>8769</v>
      </c>
      <c r="L97" s="151" t="s">
        <v>747</v>
      </c>
      <c r="M97" s="151" t="s">
        <v>748</v>
      </c>
      <c r="N97" s="151" t="s">
        <v>749</v>
      </c>
      <c r="O97" s="151" t="s">
        <v>750</v>
      </c>
      <c r="P97" s="151" t="s">
        <v>977</v>
      </c>
      <c r="Q97" s="152">
        <f t="shared" si="3"/>
        <v>17.759999999999998</v>
      </c>
      <c r="R97" s="152">
        <v>0</v>
      </c>
      <c r="S97" s="152">
        <v>11.76</v>
      </c>
      <c r="T97" s="152">
        <v>6</v>
      </c>
      <c r="U97" s="153">
        <f t="shared" si="5"/>
        <v>17.759999999999998</v>
      </c>
      <c r="V97" s="152">
        <v>0</v>
      </c>
      <c r="W97" s="152">
        <v>100</v>
      </c>
      <c r="X97" s="154" t="s">
        <v>7833</v>
      </c>
      <c r="Y97" s="155">
        <v>4</v>
      </c>
      <c r="Z97" s="155">
        <v>6</v>
      </c>
      <c r="AA97" s="155">
        <v>3</v>
      </c>
      <c r="AB97" s="151">
        <v>4</v>
      </c>
      <c r="AC97" s="156" t="s">
        <v>1034</v>
      </c>
      <c r="AD97" s="153">
        <v>0</v>
      </c>
      <c r="AE97" s="157">
        <v>5</v>
      </c>
      <c r="AF97" s="158">
        <f>+AI97</f>
        <v>0</v>
      </c>
      <c r="AG97" s="159"/>
      <c r="AH97" s="151"/>
      <c r="AI97" s="160">
        <v>0</v>
      </c>
      <c r="AJ97" s="159"/>
      <c r="AK97" s="151"/>
      <c r="AL97" s="160"/>
      <c r="AM97" s="159"/>
      <c r="AN97" s="151"/>
      <c r="AO97" s="160"/>
      <c r="AP97" s="159"/>
      <c r="AQ97" s="151"/>
      <c r="AR97" s="160"/>
      <c r="AS97" s="159"/>
      <c r="AT97" s="151"/>
      <c r="AU97" s="160"/>
      <c r="AV97" s="161"/>
      <c r="AW97" s="151"/>
      <c r="AX97" s="160"/>
      <c r="AY97" s="162"/>
      <c r="AZ97" s="70"/>
      <c r="BA97" s="70"/>
      <c r="BB97" s="70"/>
      <c r="BC97" s="70"/>
      <c r="BD97" s="29"/>
      <c r="BE97" s="29"/>
      <c r="BF97" s="29"/>
      <c r="BG97" s="29"/>
      <c r="BH97" s="29"/>
      <c r="BI97" s="29"/>
    </row>
    <row r="98" spans="1:61" ht="96.6" x14ac:dyDescent="0.3">
      <c r="A98" s="131">
        <v>104</v>
      </c>
      <c r="B98" s="116" t="s">
        <v>650</v>
      </c>
      <c r="C98" s="132">
        <v>9</v>
      </c>
      <c r="D98" s="117" t="s">
        <v>821</v>
      </c>
      <c r="E98" s="133" t="s">
        <v>939</v>
      </c>
      <c r="F98" s="134">
        <v>14120</v>
      </c>
      <c r="G98" s="133" t="s">
        <v>940</v>
      </c>
      <c r="H98" s="135">
        <v>2008</v>
      </c>
      <c r="I98" s="133" t="s">
        <v>941</v>
      </c>
      <c r="J98" s="136">
        <v>322741</v>
      </c>
      <c r="K98" s="150" t="s">
        <v>655</v>
      </c>
      <c r="L98" s="151" t="s">
        <v>942</v>
      </c>
      <c r="M98" s="151" t="s">
        <v>943</v>
      </c>
      <c r="N98" s="151" t="s">
        <v>944</v>
      </c>
      <c r="O98" s="151" t="s">
        <v>945</v>
      </c>
      <c r="P98" s="151" t="s">
        <v>1010</v>
      </c>
      <c r="Q98" s="152">
        <f t="shared" si="3"/>
        <v>44</v>
      </c>
      <c r="R98" s="152">
        <v>0</v>
      </c>
      <c r="S98" s="152">
        <v>3.72</v>
      </c>
      <c r="T98" s="152">
        <v>40.28</v>
      </c>
      <c r="U98" s="153">
        <f t="shared" si="5"/>
        <v>44</v>
      </c>
      <c r="V98" s="152">
        <v>80</v>
      </c>
      <c r="W98" s="152">
        <v>100</v>
      </c>
      <c r="X98" s="154" t="s">
        <v>1032</v>
      </c>
      <c r="Y98" s="155">
        <v>3</v>
      </c>
      <c r="Z98" s="155">
        <v>8</v>
      </c>
      <c r="AA98" s="155">
        <v>1</v>
      </c>
      <c r="AB98" s="151">
        <v>4</v>
      </c>
      <c r="AC98" s="156">
        <v>82</v>
      </c>
      <c r="AD98" s="153">
        <v>0</v>
      </c>
      <c r="AE98" s="157">
        <v>5</v>
      </c>
      <c r="AF98" s="158">
        <v>80</v>
      </c>
      <c r="AG98" s="159" t="s">
        <v>821</v>
      </c>
      <c r="AH98" s="151" t="s">
        <v>1060</v>
      </c>
      <c r="AI98" s="160">
        <v>40</v>
      </c>
      <c r="AJ98" s="159" t="s">
        <v>651</v>
      </c>
      <c r="AK98" s="151" t="s">
        <v>1072</v>
      </c>
      <c r="AL98" s="160">
        <v>40</v>
      </c>
      <c r="AM98" s="159"/>
      <c r="AN98" s="151"/>
      <c r="AO98" s="160"/>
      <c r="AP98" s="159"/>
      <c r="AQ98" s="151"/>
      <c r="AR98" s="160"/>
      <c r="AS98" s="159"/>
      <c r="AT98" s="151"/>
      <c r="AU98" s="160"/>
      <c r="AV98" s="161"/>
      <c r="AW98" s="151"/>
      <c r="AX98" s="160"/>
      <c r="AY98" s="162"/>
      <c r="AZ98" s="70"/>
      <c r="BA98" s="70"/>
      <c r="BB98" s="70"/>
      <c r="BC98" s="70"/>
      <c r="BD98" s="29"/>
      <c r="BE98" s="29"/>
      <c r="BF98" s="29"/>
      <c r="BG98" s="29"/>
      <c r="BH98" s="29"/>
      <c r="BI98" s="29"/>
    </row>
    <row r="99" spans="1:61" ht="409.6" x14ac:dyDescent="0.3">
      <c r="A99" s="131">
        <v>104</v>
      </c>
      <c r="B99" s="116" t="s">
        <v>650</v>
      </c>
      <c r="C99" s="132">
        <v>9</v>
      </c>
      <c r="D99" s="117" t="s">
        <v>821</v>
      </c>
      <c r="E99" s="133" t="s">
        <v>939</v>
      </c>
      <c r="F99" s="134">
        <v>14120</v>
      </c>
      <c r="G99" s="133" t="s">
        <v>946</v>
      </c>
      <c r="H99" s="135">
        <v>2011</v>
      </c>
      <c r="I99" s="133" t="s">
        <v>947</v>
      </c>
      <c r="J99" s="136">
        <v>145273</v>
      </c>
      <c r="K99" s="150" t="s">
        <v>8769</v>
      </c>
      <c r="L99" s="151" t="s">
        <v>825</v>
      </c>
      <c r="M99" s="151" t="s">
        <v>826</v>
      </c>
      <c r="N99" s="151" t="s">
        <v>948</v>
      </c>
      <c r="O99" s="151" t="s">
        <v>949</v>
      </c>
      <c r="P99" s="151" t="s">
        <v>1011</v>
      </c>
      <c r="Q99" s="152">
        <f t="shared" si="3"/>
        <v>48</v>
      </c>
      <c r="R99" s="152">
        <v>0</v>
      </c>
      <c r="S99" s="152">
        <v>5.5</v>
      </c>
      <c r="T99" s="152">
        <v>42.5</v>
      </c>
      <c r="U99" s="153">
        <f t="shared" si="5"/>
        <v>48</v>
      </c>
      <c r="V99" s="152">
        <v>50</v>
      </c>
      <c r="W99" s="152">
        <v>100</v>
      </c>
      <c r="X99" s="154" t="s">
        <v>1032</v>
      </c>
      <c r="Y99" s="155">
        <v>3</v>
      </c>
      <c r="Z99" s="155">
        <v>7</v>
      </c>
      <c r="AA99" s="155">
        <v>2</v>
      </c>
      <c r="AB99" s="151">
        <v>4</v>
      </c>
      <c r="AC99" s="156" t="s">
        <v>1034</v>
      </c>
      <c r="AD99" s="153">
        <v>0</v>
      </c>
      <c r="AE99" s="157">
        <v>5</v>
      </c>
      <c r="AF99" s="158">
        <v>90</v>
      </c>
      <c r="AG99" s="159" t="s">
        <v>821</v>
      </c>
      <c r="AH99" s="151" t="s">
        <v>1060</v>
      </c>
      <c r="AI99" s="160">
        <v>90</v>
      </c>
      <c r="AJ99" s="159"/>
      <c r="AK99" s="151"/>
      <c r="AL99" s="160"/>
      <c r="AM99" s="159"/>
      <c r="AN99" s="151"/>
      <c r="AO99" s="160"/>
      <c r="AP99" s="159"/>
      <c r="AQ99" s="151"/>
      <c r="AR99" s="160"/>
      <c r="AS99" s="159"/>
      <c r="AT99" s="151"/>
      <c r="AU99" s="160"/>
      <c r="AV99" s="161"/>
      <c r="AW99" s="151"/>
      <c r="AX99" s="160"/>
      <c r="AY99" s="162"/>
      <c r="AZ99" s="70"/>
      <c r="BA99" s="70"/>
      <c r="BB99" s="70"/>
      <c r="BC99" s="70"/>
      <c r="BD99" s="29"/>
      <c r="BE99" s="29"/>
      <c r="BF99" s="29"/>
      <c r="BG99" s="29"/>
      <c r="BH99" s="29"/>
      <c r="BI99" s="29"/>
    </row>
    <row r="100" spans="1:61" ht="409.6" x14ac:dyDescent="0.3">
      <c r="A100" s="131">
        <v>104</v>
      </c>
      <c r="B100" s="116" t="s">
        <v>650</v>
      </c>
      <c r="C100" s="132">
        <v>7</v>
      </c>
      <c r="D100" s="117" t="s">
        <v>821</v>
      </c>
      <c r="E100" s="133" t="s">
        <v>939</v>
      </c>
      <c r="F100" s="134">
        <v>14120</v>
      </c>
      <c r="G100" s="133" t="s">
        <v>7834</v>
      </c>
      <c r="H100" s="135">
        <v>2019</v>
      </c>
      <c r="I100" s="133" t="s">
        <v>7835</v>
      </c>
      <c r="J100" s="136">
        <v>94196</v>
      </c>
      <c r="K100" s="150" t="s">
        <v>7877</v>
      </c>
      <c r="L100" s="151" t="s">
        <v>825</v>
      </c>
      <c r="M100" s="151" t="s">
        <v>826</v>
      </c>
      <c r="N100" s="151" t="s">
        <v>7836</v>
      </c>
      <c r="O100" s="151" t="s">
        <v>7837</v>
      </c>
      <c r="P100" s="151" t="s">
        <v>7934</v>
      </c>
      <c r="Q100" s="152">
        <f t="shared" si="3"/>
        <v>59.08</v>
      </c>
      <c r="R100" s="152">
        <v>11.08</v>
      </c>
      <c r="S100" s="152">
        <v>5.5</v>
      </c>
      <c r="T100" s="152">
        <v>42.5</v>
      </c>
      <c r="U100" s="153">
        <f t="shared" si="5"/>
        <v>59.08</v>
      </c>
      <c r="V100" s="152">
        <v>0</v>
      </c>
      <c r="W100" s="152">
        <v>18</v>
      </c>
      <c r="X100" s="154" t="s">
        <v>1032</v>
      </c>
      <c r="Y100" s="155">
        <v>3</v>
      </c>
      <c r="Z100" s="155">
        <v>7</v>
      </c>
      <c r="AA100" s="155">
        <v>2</v>
      </c>
      <c r="AB100" s="151">
        <v>4</v>
      </c>
      <c r="AC100" s="156" t="s">
        <v>7935</v>
      </c>
      <c r="AD100" s="153">
        <v>0</v>
      </c>
      <c r="AE100" s="157">
        <v>5</v>
      </c>
      <c r="AF100" s="158">
        <v>100</v>
      </c>
      <c r="AG100" s="159" t="s">
        <v>821</v>
      </c>
      <c r="AH100" s="151" t="s">
        <v>1060</v>
      </c>
      <c r="AI100" s="160">
        <v>100</v>
      </c>
      <c r="AJ100" s="159"/>
      <c r="AK100" s="151"/>
      <c r="AL100" s="160"/>
      <c r="AM100" s="159"/>
      <c r="AN100" s="151"/>
      <c r="AO100" s="160"/>
      <c r="AP100" s="159"/>
      <c r="AQ100" s="151"/>
      <c r="AR100" s="160"/>
      <c r="AS100" s="159"/>
      <c r="AT100" s="151"/>
      <c r="AU100" s="160"/>
      <c r="AV100" s="161"/>
      <c r="AW100" s="151"/>
      <c r="AX100" s="160"/>
      <c r="AY100" s="162"/>
      <c r="AZ100" s="70"/>
      <c r="BA100" s="70"/>
      <c r="BB100" s="70"/>
      <c r="BC100" s="70"/>
      <c r="BD100" s="29"/>
      <c r="BE100" s="29"/>
      <c r="BF100" s="29"/>
      <c r="BG100" s="29"/>
      <c r="BH100" s="29"/>
      <c r="BI100" s="29"/>
    </row>
    <row r="101" spans="1:61" ht="69" x14ac:dyDescent="0.3">
      <c r="A101" s="131">
        <v>104</v>
      </c>
      <c r="B101" s="116" t="s">
        <v>650</v>
      </c>
      <c r="C101" s="132">
        <v>7</v>
      </c>
      <c r="D101" s="117" t="s">
        <v>821</v>
      </c>
      <c r="E101" s="133" t="s">
        <v>939</v>
      </c>
      <c r="F101" s="134">
        <v>14120</v>
      </c>
      <c r="G101" s="133" t="s">
        <v>7936</v>
      </c>
      <c r="H101" s="135">
        <v>2019</v>
      </c>
      <c r="I101" s="133" t="s">
        <v>7937</v>
      </c>
      <c r="J101" s="136">
        <v>399606.28</v>
      </c>
      <c r="K101" s="150" t="s">
        <v>7877</v>
      </c>
      <c r="L101" s="151" t="s">
        <v>825</v>
      </c>
      <c r="M101" s="151" t="s">
        <v>826</v>
      </c>
      <c r="N101" s="151" t="s">
        <v>7938</v>
      </c>
      <c r="O101" s="151" t="s">
        <v>7939</v>
      </c>
      <c r="P101" s="151" t="s">
        <v>7940</v>
      </c>
      <c r="Q101" s="152">
        <f t="shared" si="3"/>
        <v>79.34</v>
      </c>
      <c r="R101" s="152">
        <v>31.34</v>
      </c>
      <c r="S101" s="152">
        <v>5.5</v>
      </c>
      <c r="T101" s="152">
        <v>42.5</v>
      </c>
      <c r="U101" s="153">
        <f t="shared" si="5"/>
        <v>79.34</v>
      </c>
      <c r="V101" s="152">
        <v>80</v>
      </c>
      <c r="W101" s="152">
        <v>0</v>
      </c>
      <c r="X101" s="154" t="s">
        <v>7941</v>
      </c>
      <c r="Y101" s="155">
        <v>3</v>
      </c>
      <c r="Z101" s="155">
        <v>8</v>
      </c>
      <c r="AA101" s="155">
        <v>1</v>
      </c>
      <c r="AB101" s="151">
        <v>4</v>
      </c>
      <c r="AC101" s="156" t="s">
        <v>7942</v>
      </c>
      <c r="AD101" s="153">
        <v>0</v>
      </c>
      <c r="AE101" s="157">
        <v>5</v>
      </c>
      <c r="AF101" s="158">
        <v>90</v>
      </c>
      <c r="AG101" s="159" t="s">
        <v>821</v>
      </c>
      <c r="AH101" s="151" t="s">
        <v>1060</v>
      </c>
      <c r="AI101" s="160">
        <v>90</v>
      </c>
      <c r="AJ101" s="159"/>
      <c r="AK101" s="151"/>
      <c r="AL101" s="160"/>
      <c r="AM101" s="159"/>
      <c r="AN101" s="151"/>
      <c r="AO101" s="160"/>
      <c r="AP101" s="159"/>
      <c r="AQ101" s="151"/>
      <c r="AR101" s="160"/>
      <c r="AS101" s="159"/>
      <c r="AT101" s="151"/>
      <c r="AU101" s="160"/>
      <c r="AV101" s="161"/>
      <c r="AW101" s="151"/>
      <c r="AX101" s="160"/>
      <c r="AY101" s="162"/>
      <c r="AZ101" s="70"/>
      <c r="BA101" s="70"/>
      <c r="BB101" s="70"/>
      <c r="BC101" s="70"/>
      <c r="BD101" s="29"/>
      <c r="BE101" s="29"/>
      <c r="BF101" s="29"/>
      <c r="BG101" s="29"/>
      <c r="BH101" s="29"/>
      <c r="BI101" s="29"/>
    </row>
    <row r="102" spans="1:61" ht="234.6" x14ac:dyDescent="0.3">
      <c r="A102" s="131">
        <v>104</v>
      </c>
      <c r="B102" s="116" t="s">
        <v>650</v>
      </c>
      <c r="C102" s="132">
        <v>7</v>
      </c>
      <c r="D102" s="117" t="s">
        <v>751</v>
      </c>
      <c r="E102" s="133" t="s">
        <v>950</v>
      </c>
      <c r="F102" s="134">
        <v>12318</v>
      </c>
      <c r="G102" s="133" t="s">
        <v>951</v>
      </c>
      <c r="H102" s="135">
        <v>2007</v>
      </c>
      <c r="I102" s="133" t="s">
        <v>952</v>
      </c>
      <c r="J102" s="136">
        <v>158134</v>
      </c>
      <c r="K102" s="150" t="s">
        <v>655</v>
      </c>
      <c r="L102" s="151" t="s">
        <v>953</v>
      </c>
      <c r="M102" s="151" t="s">
        <v>954</v>
      </c>
      <c r="N102" s="151" t="s">
        <v>955</v>
      </c>
      <c r="O102" s="151" t="s">
        <v>956</v>
      </c>
      <c r="P102" s="151" t="s">
        <v>1012</v>
      </c>
      <c r="Q102" s="152">
        <f t="shared" si="3"/>
        <v>34.192941176470569</v>
      </c>
      <c r="R102" s="152">
        <v>0</v>
      </c>
      <c r="S102" s="152">
        <v>5.882352941176471</v>
      </c>
      <c r="T102" s="152">
        <v>28.310588235294102</v>
      </c>
      <c r="U102" s="153">
        <f t="shared" si="5"/>
        <v>34.192941176470569</v>
      </c>
      <c r="V102" s="152">
        <v>100</v>
      </c>
      <c r="W102" s="152">
        <v>100</v>
      </c>
      <c r="X102" s="154" t="s">
        <v>1033</v>
      </c>
      <c r="Y102" s="155">
        <v>4</v>
      </c>
      <c r="Z102" s="155">
        <v>4</v>
      </c>
      <c r="AA102" s="155">
        <v>1</v>
      </c>
      <c r="AB102" s="151">
        <v>4</v>
      </c>
      <c r="AC102" s="156">
        <v>86</v>
      </c>
      <c r="AD102" s="153">
        <v>15.5</v>
      </c>
      <c r="AE102" s="157">
        <v>5</v>
      </c>
      <c r="AF102" s="158">
        <v>100</v>
      </c>
      <c r="AG102" s="159" t="s">
        <v>7943</v>
      </c>
      <c r="AH102" s="151" t="s">
        <v>1061</v>
      </c>
      <c r="AI102" s="160">
        <v>50</v>
      </c>
      <c r="AJ102" s="159" t="s">
        <v>1073</v>
      </c>
      <c r="AK102" s="151" t="s">
        <v>1074</v>
      </c>
      <c r="AL102" s="160">
        <v>50</v>
      </c>
      <c r="AM102" s="159" t="s">
        <v>7838</v>
      </c>
      <c r="AN102" s="151" t="s">
        <v>1045</v>
      </c>
      <c r="AO102" s="160">
        <v>20</v>
      </c>
      <c r="AP102" s="159" t="s">
        <v>7944</v>
      </c>
      <c r="AQ102" s="151" t="s">
        <v>1045</v>
      </c>
      <c r="AR102" s="160">
        <v>0</v>
      </c>
      <c r="AS102" s="159" t="s">
        <v>7839</v>
      </c>
      <c r="AT102" s="151" t="s">
        <v>7840</v>
      </c>
      <c r="AU102" s="160">
        <v>0</v>
      </c>
      <c r="AV102" s="161"/>
      <c r="AW102" s="151"/>
      <c r="AX102" s="160"/>
      <c r="AY102" s="162"/>
      <c r="AZ102" s="70"/>
      <c r="BA102" s="70"/>
      <c r="BB102" s="70"/>
      <c r="BC102" s="70"/>
      <c r="BD102" s="29"/>
      <c r="BE102" s="29"/>
      <c r="BF102" s="29"/>
      <c r="BG102" s="29"/>
      <c r="BH102" s="29"/>
      <c r="BI102" s="29"/>
    </row>
    <row r="103" spans="1:61" ht="124.2" x14ac:dyDescent="0.3">
      <c r="A103" s="131">
        <v>104</v>
      </c>
      <c r="B103" s="116" t="s">
        <v>650</v>
      </c>
      <c r="C103" s="132">
        <v>7</v>
      </c>
      <c r="D103" s="117" t="s">
        <v>751</v>
      </c>
      <c r="E103" s="133" t="s">
        <v>950</v>
      </c>
      <c r="F103" s="134">
        <v>12318</v>
      </c>
      <c r="G103" s="133" t="s">
        <v>957</v>
      </c>
      <c r="H103" s="135">
        <v>2010</v>
      </c>
      <c r="I103" s="133" t="s">
        <v>958</v>
      </c>
      <c r="J103" s="136">
        <v>126046</v>
      </c>
      <c r="K103" s="150" t="s">
        <v>677</v>
      </c>
      <c r="L103" s="151" t="s">
        <v>953</v>
      </c>
      <c r="M103" s="151" t="s">
        <v>954</v>
      </c>
      <c r="N103" s="151" t="s">
        <v>959</v>
      </c>
      <c r="O103" s="151" t="s">
        <v>960</v>
      </c>
      <c r="P103" s="151" t="s">
        <v>1013</v>
      </c>
      <c r="Q103" s="152">
        <f t="shared" si="3"/>
        <v>34.192352941176466</v>
      </c>
      <c r="R103" s="152">
        <v>0</v>
      </c>
      <c r="S103" s="152">
        <v>5.882352941176471</v>
      </c>
      <c r="T103" s="152">
        <v>28.31</v>
      </c>
      <c r="U103" s="153">
        <f t="shared" si="5"/>
        <v>34.192352941176466</v>
      </c>
      <c r="V103" s="152">
        <v>60</v>
      </c>
      <c r="W103" s="152">
        <v>100</v>
      </c>
      <c r="X103" s="154" t="s">
        <v>1033</v>
      </c>
      <c r="Y103" s="155">
        <v>3</v>
      </c>
      <c r="Z103" s="155">
        <v>11</v>
      </c>
      <c r="AA103" s="155">
        <v>5</v>
      </c>
      <c r="AB103" s="151">
        <v>4</v>
      </c>
      <c r="AC103" s="156">
        <v>100</v>
      </c>
      <c r="AD103" s="153">
        <v>15.5</v>
      </c>
      <c r="AE103" s="157">
        <v>5</v>
      </c>
      <c r="AF103" s="158">
        <v>60</v>
      </c>
      <c r="AG103" s="159" t="s">
        <v>751</v>
      </c>
      <c r="AH103" s="151" t="s">
        <v>1061</v>
      </c>
      <c r="AI103" s="160">
        <v>30</v>
      </c>
      <c r="AJ103" s="159" t="s">
        <v>1073</v>
      </c>
      <c r="AK103" s="151" t="s">
        <v>1074</v>
      </c>
      <c r="AL103" s="160">
        <v>0</v>
      </c>
      <c r="AM103" s="159"/>
      <c r="AN103" s="151"/>
      <c r="AO103" s="160">
        <v>30</v>
      </c>
      <c r="AP103" s="159"/>
      <c r="AQ103" s="151"/>
      <c r="AR103" s="160"/>
      <c r="AS103" s="159"/>
      <c r="AT103" s="151"/>
      <c r="AU103" s="160"/>
      <c r="AV103" s="161"/>
      <c r="AW103" s="151"/>
      <c r="AX103" s="160"/>
      <c r="AY103" s="162"/>
      <c r="AZ103" s="70"/>
      <c r="BA103" s="70"/>
      <c r="BB103" s="70"/>
      <c r="BC103" s="70"/>
      <c r="BD103" s="29"/>
      <c r="BE103" s="29"/>
      <c r="BF103" s="29"/>
      <c r="BG103" s="29"/>
      <c r="BH103" s="29"/>
      <c r="BI103" s="29"/>
    </row>
    <row r="104" spans="1:61" ht="124.2" x14ac:dyDescent="0.3">
      <c r="A104" s="131">
        <v>104</v>
      </c>
      <c r="B104" s="116" t="s">
        <v>650</v>
      </c>
      <c r="C104" s="132">
        <v>7</v>
      </c>
      <c r="D104" s="117" t="s">
        <v>751</v>
      </c>
      <c r="E104" s="133" t="s">
        <v>950</v>
      </c>
      <c r="F104" s="134">
        <v>12318</v>
      </c>
      <c r="G104" s="133" t="s">
        <v>961</v>
      </c>
      <c r="H104" s="135">
        <v>2010</v>
      </c>
      <c r="I104" s="133" t="s">
        <v>962</v>
      </c>
      <c r="J104" s="136">
        <v>121638</v>
      </c>
      <c r="K104" s="150" t="s">
        <v>8769</v>
      </c>
      <c r="L104" s="151" t="s">
        <v>953</v>
      </c>
      <c r="M104" s="151" t="s">
        <v>954</v>
      </c>
      <c r="N104" s="151" t="s">
        <v>963</v>
      </c>
      <c r="O104" s="151" t="s">
        <v>964</v>
      </c>
      <c r="P104" s="151" t="s">
        <v>1014</v>
      </c>
      <c r="Q104" s="152">
        <f t="shared" si="3"/>
        <v>34.192352941176466</v>
      </c>
      <c r="R104" s="152">
        <v>0</v>
      </c>
      <c r="S104" s="152">
        <v>5.882352941176471</v>
      </c>
      <c r="T104" s="152">
        <v>28.31</v>
      </c>
      <c r="U104" s="153">
        <f t="shared" si="5"/>
        <v>34.192352941176466</v>
      </c>
      <c r="V104" s="152">
        <v>100</v>
      </c>
      <c r="W104" s="152">
        <v>100</v>
      </c>
      <c r="X104" s="154" t="s">
        <v>1033</v>
      </c>
      <c r="Y104" s="155">
        <v>4</v>
      </c>
      <c r="Z104" s="155">
        <v>4</v>
      </c>
      <c r="AA104" s="155">
        <v>1</v>
      </c>
      <c r="AB104" s="151">
        <v>4</v>
      </c>
      <c r="AC104" s="156"/>
      <c r="AD104" s="153">
        <v>15.5</v>
      </c>
      <c r="AE104" s="157">
        <v>5</v>
      </c>
      <c r="AF104" s="158">
        <v>100</v>
      </c>
      <c r="AG104" s="159" t="s">
        <v>751</v>
      </c>
      <c r="AH104" s="151" t="s">
        <v>1061</v>
      </c>
      <c r="AI104" s="160">
        <v>100</v>
      </c>
      <c r="AJ104" s="159" t="s">
        <v>1073</v>
      </c>
      <c r="AK104" s="151" t="s">
        <v>1074</v>
      </c>
      <c r="AL104" s="160">
        <v>0</v>
      </c>
      <c r="AM104" s="159" t="s">
        <v>7838</v>
      </c>
      <c r="AN104" s="151" t="s">
        <v>1045</v>
      </c>
      <c r="AO104" s="160">
        <v>0</v>
      </c>
      <c r="AP104" s="159"/>
      <c r="AQ104" s="151"/>
      <c r="AR104" s="160"/>
      <c r="AS104" s="159"/>
      <c r="AT104" s="151"/>
      <c r="AU104" s="160"/>
      <c r="AV104" s="161"/>
      <c r="AW104" s="151"/>
      <c r="AX104" s="160"/>
      <c r="AY104" s="162"/>
      <c r="AZ104" s="70"/>
      <c r="BA104" s="70"/>
      <c r="BB104" s="70"/>
      <c r="BC104" s="70"/>
      <c r="BD104" s="29"/>
      <c r="BE104" s="29"/>
      <c r="BF104" s="29"/>
      <c r="BG104" s="29"/>
      <c r="BH104" s="29"/>
      <c r="BI104" s="29"/>
    </row>
    <row r="105" spans="1:61" ht="234.6" x14ac:dyDescent="0.3">
      <c r="A105" s="131">
        <v>105</v>
      </c>
      <c r="B105" s="116" t="s">
        <v>2622</v>
      </c>
      <c r="C105" s="132" t="s">
        <v>2623</v>
      </c>
      <c r="D105" s="117"/>
      <c r="E105" s="133" t="s">
        <v>2624</v>
      </c>
      <c r="F105" s="134">
        <v>9864</v>
      </c>
      <c r="G105" s="133" t="s">
        <v>2625</v>
      </c>
      <c r="H105" s="135">
        <v>2000</v>
      </c>
      <c r="I105" s="133" t="s">
        <v>2626</v>
      </c>
      <c r="J105" s="136">
        <v>106446</v>
      </c>
      <c r="K105" s="150" t="s">
        <v>2627</v>
      </c>
      <c r="L105" s="151" t="s">
        <v>2628</v>
      </c>
      <c r="M105" s="151" t="s">
        <v>2629</v>
      </c>
      <c r="N105" s="151" t="s">
        <v>2630</v>
      </c>
      <c r="O105" s="151" t="s">
        <v>2631</v>
      </c>
      <c r="P105" s="151">
        <v>2381</v>
      </c>
      <c r="Q105" s="152">
        <v>6.39</v>
      </c>
      <c r="R105" s="152">
        <v>0</v>
      </c>
      <c r="S105" s="152">
        <v>12.876107804821018</v>
      </c>
      <c r="T105" s="152">
        <v>11.967708967816371</v>
      </c>
      <c r="U105" s="153">
        <f>SUM(R105:T105)</f>
        <v>24.843816772637389</v>
      </c>
      <c r="V105" s="152">
        <v>98</v>
      </c>
      <c r="W105" s="152">
        <v>100</v>
      </c>
      <c r="X105" s="154" t="s">
        <v>2632</v>
      </c>
      <c r="Y105" s="155">
        <v>3</v>
      </c>
      <c r="Z105" s="155">
        <v>5</v>
      </c>
      <c r="AA105" s="155">
        <v>3</v>
      </c>
      <c r="AB105" s="151">
        <v>66</v>
      </c>
      <c r="AC105" s="156" t="s">
        <v>2633</v>
      </c>
      <c r="AD105" s="153">
        <v>27.22</v>
      </c>
      <c r="AE105" s="157">
        <v>5</v>
      </c>
      <c r="AF105" s="158">
        <v>100</v>
      </c>
      <c r="AG105" s="159" t="s">
        <v>2634</v>
      </c>
      <c r="AH105" s="151" t="s">
        <v>2635</v>
      </c>
      <c r="AI105" s="160">
        <v>23</v>
      </c>
      <c r="AJ105" s="159" t="s">
        <v>2592</v>
      </c>
      <c r="AK105" s="151" t="s">
        <v>2636</v>
      </c>
      <c r="AL105" s="160">
        <v>17</v>
      </c>
      <c r="AM105" s="159" t="s">
        <v>2637</v>
      </c>
      <c r="AN105" s="151" t="s">
        <v>2638</v>
      </c>
      <c r="AO105" s="160">
        <v>10</v>
      </c>
      <c r="AP105" s="159" t="s">
        <v>2639</v>
      </c>
      <c r="AQ105" s="151" t="s">
        <v>2640</v>
      </c>
      <c r="AR105" s="160">
        <v>7</v>
      </c>
      <c r="AS105" s="159" t="s">
        <v>2641</v>
      </c>
      <c r="AT105" s="151" t="s">
        <v>2642</v>
      </c>
      <c r="AU105" s="160">
        <v>7</v>
      </c>
      <c r="AV105" s="161" t="s">
        <v>2643</v>
      </c>
      <c r="AW105" s="151"/>
      <c r="AX105" s="160">
        <v>37</v>
      </c>
      <c r="AY105" s="162"/>
      <c r="AZ105" s="70"/>
      <c r="BA105" s="70"/>
      <c r="BB105" s="70"/>
      <c r="BC105" s="70"/>
      <c r="BD105" s="29"/>
      <c r="BE105" s="29"/>
      <c r="BF105" s="29"/>
      <c r="BG105" s="29"/>
      <c r="BH105" s="29"/>
      <c r="BI105" s="29"/>
    </row>
    <row r="106" spans="1:61" ht="207" x14ac:dyDescent="0.3">
      <c r="A106" s="131">
        <v>105</v>
      </c>
      <c r="B106" s="116" t="s">
        <v>2622</v>
      </c>
      <c r="C106" s="132" t="s">
        <v>2623</v>
      </c>
      <c r="D106" s="117"/>
      <c r="E106" s="133" t="s">
        <v>2644</v>
      </c>
      <c r="F106" s="134">
        <v>29616</v>
      </c>
      <c r="G106" s="133" t="s">
        <v>2645</v>
      </c>
      <c r="H106" s="135">
        <v>2014</v>
      </c>
      <c r="I106" s="133" t="s">
        <v>2646</v>
      </c>
      <c r="J106" s="136">
        <v>212786</v>
      </c>
      <c r="K106" s="150" t="s">
        <v>8165</v>
      </c>
      <c r="L106" s="151" t="s">
        <v>2628</v>
      </c>
      <c r="M106" s="151" t="s">
        <v>2629</v>
      </c>
      <c r="N106" s="151" t="s">
        <v>2647</v>
      </c>
      <c r="O106" s="151" t="s">
        <v>2648</v>
      </c>
      <c r="P106" s="151">
        <v>6751</v>
      </c>
      <c r="Q106" s="152">
        <v>43.89</v>
      </c>
      <c r="R106" s="152">
        <v>23.81</v>
      </c>
      <c r="S106" s="152">
        <v>12.81</v>
      </c>
      <c r="T106" s="152">
        <v>11.91</v>
      </c>
      <c r="U106" s="153">
        <v>48.52</v>
      </c>
      <c r="V106" s="152">
        <v>90</v>
      </c>
      <c r="W106" s="152">
        <v>84</v>
      </c>
      <c r="X106" s="154" t="s">
        <v>2632</v>
      </c>
      <c r="Y106" s="155">
        <v>3</v>
      </c>
      <c r="Z106" s="155">
        <v>4</v>
      </c>
      <c r="AA106" s="155">
        <v>1</v>
      </c>
      <c r="AB106" s="151">
        <v>66</v>
      </c>
      <c r="AC106" s="156" t="s">
        <v>2633</v>
      </c>
      <c r="AD106" s="153">
        <v>27.22</v>
      </c>
      <c r="AE106" s="157">
        <v>5</v>
      </c>
      <c r="AF106" s="158">
        <v>100</v>
      </c>
      <c r="AG106" s="159" t="s">
        <v>2649</v>
      </c>
      <c r="AH106" s="151" t="s">
        <v>2650</v>
      </c>
      <c r="AI106" s="160">
        <v>58</v>
      </c>
      <c r="AJ106" s="159" t="s">
        <v>2634</v>
      </c>
      <c r="AK106" s="151" t="s">
        <v>2635</v>
      </c>
      <c r="AL106" s="160">
        <v>42</v>
      </c>
      <c r="AM106" s="161"/>
      <c r="AN106" s="151"/>
      <c r="AO106" s="160"/>
      <c r="AP106" s="161"/>
      <c r="AQ106" s="151"/>
      <c r="AR106" s="160"/>
      <c r="AS106" s="161"/>
      <c r="AT106" s="151"/>
      <c r="AU106" s="160"/>
      <c r="AV106" s="161"/>
      <c r="AW106" s="151"/>
      <c r="AX106" s="160"/>
      <c r="AY106" s="162"/>
      <c r="AZ106" s="70"/>
      <c r="BA106" s="70"/>
      <c r="BB106" s="70"/>
      <c r="BC106" s="70"/>
      <c r="BD106" s="29"/>
      <c r="BE106" s="29"/>
      <c r="BF106" s="29"/>
      <c r="BG106" s="29"/>
      <c r="BH106" s="29"/>
      <c r="BI106" s="29"/>
    </row>
    <row r="107" spans="1:61" ht="69" x14ac:dyDescent="0.3">
      <c r="A107" s="131">
        <v>105</v>
      </c>
      <c r="B107" s="116" t="s">
        <v>2622</v>
      </c>
      <c r="C107" s="132" t="s">
        <v>2623</v>
      </c>
      <c r="D107" s="117"/>
      <c r="E107" s="133" t="s">
        <v>2651</v>
      </c>
      <c r="F107" s="134">
        <v>24281</v>
      </c>
      <c r="G107" s="133" t="s">
        <v>2652</v>
      </c>
      <c r="H107" s="135">
        <v>2002</v>
      </c>
      <c r="I107" s="133" t="s">
        <v>2653</v>
      </c>
      <c r="J107" s="136">
        <v>96041</v>
      </c>
      <c r="K107" s="151" t="s">
        <v>844</v>
      </c>
      <c r="L107" s="151" t="s">
        <v>2654</v>
      </c>
      <c r="M107" s="151" t="s">
        <v>2655</v>
      </c>
      <c r="N107" s="156" t="s">
        <v>2633</v>
      </c>
      <c r="O107" s="156" t="s">
        <v>2633</v>
      </c>
      <c r="P107" s="151">
        <v>2683</v>
      </c>
      <c r="Q107" s="163" t="s">
        <v>2633</v>
      </c>
      <c r="R107" s="163" t="s">
        <v>2633</v>
      </c>
      <c r="S107" s="163" t="s">
        <v>2633</v>
      </c>
      <c r="T107" s="163" t="s">
        <v>2633</v>
      </c>
      <c r="U107" s="163" t="s">
        <v>2633</v>
      </c>
      <c r="V107" s="163" t="s">
        <v>2633</v>
      </c>
      <c r="W107" s="164">
        <v>100</v>
      </c>
      <c r="X107" s="156" t="s">
        <v>2633</v>
      </c>
      <c r="Y107" s="155">
        <v>4</v>
      </c>
      <c r="Z107" s="155">
        <v>6</v>
      </c>
      <c r="AA107" s="155">
        <v>2</v>
      </c>
      <c r="AB107" s="151" t="s">
        <v>2656</v>
      </c>
      <c r="AC107" s="155">
        <v>218</v>
      </c>
      <c r="AD107" s="163" t="s">
        <v>2633</v>
      </c>
      <c r="AE107" s="157">
        <v>5</v>
      </c>
      <c r="AF107" s="165" t="s">
        <v>2633</v>
      </c>
      <c r="AG107" s="161"/>
      <c r="AH107" s="151"/>
      <c r="AI107" s="160"/>
      <c r="AJ107" s="161"/>
      <c r="AK107" s="151"/>
      <c r="AL107" s="160"/>
      <c r="AM107" s="161"/>
      <c r="AN107" s="151"/>
      <c r="AO107" s="160"/>
      <c r="AP107" s="161"/>
      <c r="AQ107" s="151"/>
      <c r="AR107" s="160"/>
      <c r="AS107" s="161"/>
      <c r="AT107" s="151"/>
      <c r="AU107" s="160"/>
      <c r="AV107" s="161"/>
      <c r="AW107" s="151"/>
      <c r="AX107" s="160"/>
      <c r="AY107" s="162"/>
      <c r="AZ107" s="70"/>
      <c r="BA107" s="70"/>
      <c r="BB107" s="70"/>
      <c r="BC107" s="70"/>
      <c r="BD107" s="29"/>
      <c r="BE107" s="29"/>
      <c r="BF107" s="29"/>
      <c r="BG107" s="29"/>
      <c r="BH107" s="29"/>
      <c r="BI107" s="29"/>
    </row>
    <row r="108" spans="1:61" ht="220.8" x14ac:dyDescent="0.3">
      <c r="A108" s="131">
        <v>105</v>
      </c>
      <c r="B108" s="116" t="s">
        <v>2622</v>
      </c>
      <c r="C108" s="132" t="s">
        <v>2623</v>
      </c>
      <c r="D108" s="117"/>
      <c r="E108" s="133" t="s">
        <v>2651</v>
      </c>
      <c r="F108" s="134">
        <v>24281</v>
      </c>
      <c r="G108" s="133" t="s">
        <v>2657</v>
      </c>
      <c r="H108" s="135">
        <v>2007</v>
      </c>
      <c r="I108" s="133" t="s">
        <v>2658</v>
      </c>
      <c r="J108" s="136">
        <v>73509.55</v>
      </c>
      <c r="K108" s="151" t="s">
        <v>655</v>
      </c>
      <c r="L108" s="151" t="s">
        <v>2628</v>
      </c>
      <c r="M108" s="151" t="s">
        <v>2629</v>
      </c>
      <c r="N108" s="151" t="s">
        <v>2659</v>
      </c>
      <c r="O108" s="151" t="s">
        <v>2660</v>
      </c>
      <c r="P108" s="151">
        <v>4712</v>
      </c>
      <c r="Q108" s="164">
        <v>9.2100000000000009</v>
      </c>
      <c r="R108" s="166">
        <v>8.648182352941177</v>
      </c>
      <c r="S108" s="164">
        <v>4.6539403075266961</v>
      </c>
      <c r="T108" s="164">
        <v>4.3256086387546002</v>
      </c>
      <c r="U108" s="153">
        <f t="shared" ref="U108:U126" si="6">SUM(R108:T108)</f>
        <v>17.627731299222475</v>
      </c>
      <c r="V108" s="152">
        <v>90</v>
      </c>
      <c r="W108" s="164">
        <v>100</v>
      </c>
      <c r="X108" s="154" t="s">
        <v>2632</v>
      </c>
      <c r="Y108" s="155">
        <v>4</v>
      </c>
      <c r="Z108" s="155">
        <v>6</v>
      </c>
      <c r="AA108" s="155">
        <v>2</v>
      </c>
      <c r="AB108" s="151" t="s">
        <v>2656</v>
      </c>
      <c r="AC108" s="155">
        <v>96</v>
      </c>
      <c r="AD108" s="153">
        <v>19.2</v>
      </c>
      <c r="AE108" s="157">
        <v>5</v>
      </c>
      <c r="AF108" s="158">
        <v>100</v>
      </c>
      <c r="AG108" s="159" t="s">
        <v>2634</v>
      </c>
      <c r="AH108" s="151" t="s">
        <v>2635</v>
      </c>
      <c r="AI108" s="160">
        <v>41</v>
      </c>
      <c r="AJ108" s="159" t="s">
        <v>2661</v>
      </c>
      <c r="AK108" s="151" t="s">
        <v>2662</v>
      </c>
      <c r="AL108" s="160">
        <v>23</v>
      </c>
      <c r="AM108" s="159"/>
      <c r="AN108" s="151" t="s">
        <v>2663</v>
      </c>
      <c r="AO108" s="160">
        <v>14</v>
      </c>
      <c r="AP108" s="159" t="s">
        <v>2664</v>
      </c>
      <c r="AQ108" s="151" t="s">
        <v>2665</v>
      </c>
      <c r="AR108" s="160">
        <v>9</v>
      </c>
      <c r="AS108" s="159" t="s">
        <v>2666</v>
      </c>
      <c r="AT108" s="151" t="s">
        <v>2667</v>
      </c>
      <c r="AU108" s="160">
        <v>9</v>
      </c>
      <c r="AV108" s="159" t="s">
        <v>2668</v>
      </c>
      <c r="AW108" s="151" t="s">
        <v>2669</v>
      </c>
      <c r="AX108" s="160">
        <v>5</v>
      </c>
      <c r="AY108" s="162"/>
      <c r="AZ108" s="70"/>
      <c r="BA108" s="70"/>
      <c r="BB108" s="70"/>
      <c r="BC108" s="70"/>
      <c r="BD108" s="29"/>
      <c r="BE108" s="29"/>
      <c r="BF108" s="29"/>
      <c r="BG108" s="29"/>
      <c r="BH108" s="29"/>
      <c r="BI108" s="29"/>
    </row>
    <row r="109" spans="1:61" ht="124.2" x14ac:dyDescent="0.3">
      <c r="A109" s="131">
        <v>105</v>
      </c>
      <c r="B109" s="116" t="s">
        <v>2622</v>
      </c>
      <c r="C109" s="132" t="s">
        <v>2623</v>
      </c>
      <c r="D109" s="117"/>
      <c r="E109" s="133" t="s">
        <v>2651</v>
      </c>
      <c r="F109" s="134">
        <v>24281</v>
      </c>
      <c r="G109" s="133" t="s">
        <v>2670</v>
      </c>
      <c r="H109" s="135">
        <v>2018</v>
      </c>
      <c r="I109" s="133" t="s">
        <v>2671</v>
      </c>
      <c r="J109" s="136">
        <v>53811</v>
      </c>
      <c r="K109" s="151" t="s">
        <v>7447</v>
      </c>
      <c r="L109" s="151" t="s">
        <v>2628</v>
      </c>
      <c r="M109" s="151" t="s">
        <v>2629</v>
      </c>
      <c r="N109" s="151" t="s">
        <v>2659</v>
      </c>
      <c r="O109" s="151" t="s">
        <v>2660</v>
      </c>
      <c r="P109" s="151">
        <v>7148</v>
      </c>
      <c r="Q109" s="164">
        <v>6.7452235644112388</v>
      </c>
      <c r="R109" s="166">
        <v>6.3307058823529418</v>
      </c>
      <c r="S109" s="164">
        <v>3.4068115216093564</v>
      </c>
      <c r="T109" s="164">
        <v>3.1664637650485385</v>
      </c>
      <c r="U109" s="153">
        <v>12.903981169010837</v>
      </c>
      <c r="V109" s="152">
        <v>79</v>
      </c>
      <c r="W109" s="163">
        <v>18</v>
      </c>
      <c r="X109" s="154" t="s">
        <v>2632</v>
      </c>
      <c r="Y109" s="155">
        <v>4</v>
      </c>
      <c r="Z109" s="155">
        <v>6</v>
      </c>
      <c r="AA109" s="155">
        <v>2</v>
      </c>
      <c r="AB109" s="151" t="s">
        <v>2656</v>
      </c>
      <c r="AC109" s="156" t="s">
        <v>2633</v>
      </c>
      <c r="AD109" s="153">
        <v>19.2</v>
      </c>
      <c r="AE109" s="157">
        <v>5</v>
      </c>
      <c r="AF109" s="158">
        <v>100</v>
      </c>
      <c r="AG109" s="159" t="s">
        <v>2672</v>
      </c>
      <c r="AH109" s="151" t="s">
        <v>2673</v>
      </c>
      <c r="AI109" s="160">
        <v>40</v>
      </c>
      <c r="AJ109" s="159" t="s">
        <v>2674</v>
      </c>
      <c r="AK109" s="151" t="s">
        <v>2675</v>
      </c>
      <c r="AL109" s="160">
        <v>19</v>
      </c>
      <c r="AM109" s="159" t="s">
        <v>2634</v>
      </c>
      <c r="AN109" s="151" t="s">
        <v>2635</v>
      </c>
      <c r="AO109" s="160">
        <v>17</v>
      </c>
      <c r="AP109" s="159" t="s">
        <v>2676</v>
      </c>
      <c r="AQ109" s="151" t="s">
        <v>2677</v>
      </c>
      <c r="AR109" s="160">
        <v>15</v>
      </c>
      <c r="AS109" s="159" t="s">
        <v>2678</v>
      </c>
      <c r="AT109" s="151"/>
      <c r="AU109" s="160">
        <v>4</v>
      </c>
      <c r="AV109" s="161" t="s">
        <v>2679</v>
      </c>
      <c r="AW109" s="151"/>
      <c r="AX109" s="160">
        <v>4</v>
      </c>
      <c r="AY109" s="162"/>
      <c r="AZ109" s="70"/>
      <c r="BA109" s="70"/>
      <c r="BB109" s="70"/>
      <c r="BC109" s="70"/>
      <c r="BD109" s="29"/>
      <c r="BE109" s="29"/>
      <c r="BF109" s="29"/>
      <c r="BG109" s="29"/>
      <c r="BH109" s="29"/>
      <c r="BI109" s="29"/>
    </row>
    <row r="110" spans="1:61" ht="193.2" x14ac:dyDescent="0.3">
      <c r="A110" s="131">
        <v>105</v>
      </c>
      <c r="B110" s="116" t="s">
        <v>2622</v>
      </c>
      <c r="C110" s="132" t="s">
        <v>2623</v>
      </c>
      <c r="D110" s="117"/>
      <c r="E110" s="133" t="s">
        <v>2651</v>
      </c>
      <c r="F110" s="134">
        <v>24281</v>
      </c>
      <c r="G110" s="133" t="s">
        <v>2680</v>
      </c>
      <c r="H110" s="135">
        <v>2008</v>
      </c>
      <c r="I110" s="133" t="s">
        <v>2681</v>
      </c>
      <c r="J110" s="136">
        <v>55524.42</v>
      </c>
      <c r="K110" s="151" t="s">
        <v>2682</v>
      </c>
      <c r="L110" s="167" t="s">
        <v>2628</v>
      </c>
      <c r="M110" s="167" t="s">
        <v>2629</v>
      </c>
      <c r="N110" s="151" t="s">
        <v>2659</v>
      </c>
      <c r="O110" s="151" t="s">
        <v>2660</v>
      </c>
      <c r="P110" s="151">
        <v>4928</v>
      </c>
      <c r="Q110" s="164">
        <v>6.96</v>
      </c>
      <c r="R110" s="166">
        <v>6.5322823529411762</v>
      </c>
      <c r="S110" s="164">
        <v>3.5152893234966269</v>
      </c>
      <c r="T110" s="164">
        <v>3.2672885470505357</v>
      </c>
      <c r="U110" s="153">
        <f t="shared" si="6"/>
        <v>13.314860223488338</v>
      </c>
      <c r="V110" s="152">
        <v>56</v>
      </c>
      <c r="W110" s="152">
        <v>100</v>
      </c>
      <c r="X110" s="154" t="s">
        <v>2632</v>
      </c>
      <c r="Y110" s="155">
        <v>4</v>
      </c>
      <c r="Z110" s="155">
        <v>6</v>
      </c>
      <c r="AA110" s="155">
        <v>2</v>
      </c>
      <c r="AB110" s="151" t="s">
        <v>2656</v>
      </c>
      <c r="AC110" s="156" t="s">
        <v>2633</v>
      </c>
      <c r="AD110" s="153">
        <v>19.2</v>
      </c>
      <c r="AE110" s="157">
        <v>5</v>
      </c>
      <c r="AF110" s="158">
        <v>74</v>
      </c>
      <c r="AG110" s="159" t="s">
        <v>2683</v>
      </c>
      <c r="AH110" s="151" t="s">
        <v>2684</v>
      </c>
      <c r="AI110" s="160">
        <v>34</v>
      </c>
      <c r="AJ110" s="159" t="s">
        <v>2661</v>
      </c>
      <c r="AK110" s="151" t="s">
        <v>2662</v>
      </c>
      <c r="AL110" s="160">
        <v>23</v>
      </c>
      <c r="AM110" s="159" t="s">
        <v>2634</v>
      </c>
      <c r="AN110" s="151" t="s">
        <v>2635</v>
      </c>
      <c r="AO110" s="160">
        <v>11</v>
      </c>
      <c r="AP110" s="159" t="s">
        <v>2666</v>
      </c>
      <c r="AQ110" s="151" t="s">
        <v>2667</v>
      </c>
      <c r="AR110" s="160">
        <v>6</v>
      </c>
      <c r="AS110" s="161"/>
      <c r="AT110" s="151"/>
      <c r="AU110" s="160"/>
      <c r="AV110" s="161"/>
      <c r="AW110" s="151"/>
      <c r="AX110" s="160"/>
      <c r="AY110" s="162"/>
      <c r="AZ110" s="70"/>
      <c r="BA110" s="70"/>
      <c r="BB110" s="70"/>
      <c r="BC110" s="70"/>
      <c r="BD110" s="29"/>
      <c r="BE110" s="29"/>
      <c r="BF110" s="29"/>
      <c r="BG110" s="29"/>
      <c r="BH110" s="29"/>
      <c r="BI110" s="29"/>
    </row>
    <row r="111" spans="1:61" ht="55.2" x14ac:dyDescent="0.3">
      <c r="A111" s="131">
        <v>105</v>
      </c>
      <c r="B111" s="116" t="s">
        <v>2622</v>
      </c>
      <c r="C111" s="132" t="s">
        <v>2623</v>
      </c>
      <c r="D111" s="117"/>
      <c r="E111" s="133" t="s">
        <v>2651</v>
      </c>
      <c r="F111" s="134">
        <v>24281</v>
      </c>
      <c r="G111" s="133" t="s">
        <v>2685</v>
      </c>
      <c r="H111" s="135">
        <v>2007</v>
      </c>
      <c r="I111" s="133" t="s">
        <v>2686</v>
      </c>
      <c r="J111" s="136">
        <v>36091.269999999997</v>
      </c>
      <c r="K111" s="151" t="s">
        <v>655</v>
      </c>
      <c r="L111" s="151" t="s">
        <v>2687</v>
      </c>
      <c r="M111" s="151" t="s">
        <v>2688</v>
      </c>
      <c r="N111" s="156" t="s">
        <v>2633</v>
      </c>
      <c r="O111" s="156" t="s">
        <v>2633</v>
      </c>
      <c r="P111" s="151">
        <v>4715</v>
      </c>
      <c r="Q111" s="164">
        <v>4.25</v>
      </c>
      <c r="R111" s="166">
        <v>4.2460294117647059</v>
      </c>
      <c r="S111" s="164">
        <v>2.2849631946166045</v>
      </c>
      <c r="T111" s="164">
        <v>2.1237609167193203</v>
      </c>
      <c r="U111" s="153">
        <f t="shared" si="6"/>
        <v>8.6547535231006307</v>
      </c>
      <c r="V111" s="163" t="s">
        <v>2633</v>
      </c>
      <c r="W111" s="152">
        <v>100</v>
      </c>
      <c r="X111" s="154" t="s">
        <v>2632</v>
      </c>
      <c r="Y111" s="155">
        <v>4</v>
      </c>
      <c r="Z111" s="155">
        <v>6</v>
      </c>
      <c r="AA111" s="155">
        <v>2</v>
      </c>
      <c r="AB111" s="151" t="s">
        <v>2656</v>
      </c>
      <c r="AC111" s="155">
        <v>96</v>
      </c>
      <c r="AD111" s="153">
        <v>19.2</v>
      </c>
      <c r="AE111" s="157">
        <v>5</v>
      </c>
      <c r="AF111" s="165" t="s">
        <v>2633</v>
      </c>
      <c r="AG111" s="161"/>
      <c r="AH111" s="151"/>
      <c r="AI111" s="160"/>
      <c r="AJ111" s="161"/>
      <c r="AK111" s="151"/>
      <c r="AL111" s="160"/>
      <c r="AM111" s="161"/>
      <c r="AN111" s="151"/>
      <c r="AO111" s="160"/>
      <c r="AP111" s="161"/>
      <c r="AQ111" s="151"/>
      <c r="AR111" s="160"/>
      <c r="AS111" s="161"/>
      <c r="AT111" s="151"/>
      <c r="AU111" s="160"/>
      <c r="AV111" s="161"/>
      <c r="AW111" s="151"/>
      <c r="AX111" s="160"/>
      <c r="AY111" s="162"/>
      <c r="AZ111" s="70"/>
      <c r="BA111" s="70"/>
      <c r="BB111" s="70"/>
      <c r="BC111" s="70"/>
      <c r="BD111" s="29"/>
      <c r="BE111" s="29"/>
      <c r="BF111" s="29"/>
      <c r="BG111" s="29"/>
      <c r="BH111" s="29"/>
      <c r="BI111" s="29"/>
    </row>
    <row r="112" spans="1:61" ht="110.4" x14ac:dyDescent="0.3">
      <c r="A112" s="131">
        <v>105</v>
      </c>
      <c r="B112" s="116" t="s">
        <v>2622</v>
      </c>
      <c r="C112" s="132" t="s">
        <v>2623</v>
      </c>
      <c r="D112" s="117"/>
      <c r="E112" s="133" t="s">
        <v>2651</v>
      </c>
      <c r="F112" s="134">
        <v>24281</v>
      </c>
      <c r="G112" s="133" t="s">
        <v>2689</v>
      </c>
      <c r="H112" s="135">
        <v>2015</v>
      </c>
      <c r="I112" s="133" t="s">
        <v>2690</v>
      </c>
      <c r="J112" s="136">
        <v>138713</v>
      </c>
      <c r="K112" s="151" t="s">
        <v>693</v>
      </c>
      <c r="L112" s="168" t="s">
        <v>2628</v>
      </c>
      <c r="M112" s="168" t="s">
        <v>2629</v>
      </c>
      <c r="N112" s="151" t="s">
        <v>2691</v>
      </c>
      <c r="O112" s="151" t="s">
        <v>2692</v>
      </c>
      <c r="P112" s="151">
        <v>6891</v>
      </c>
      <c r="Q112" s="164">
        <v>9.9600000000000009</v>
      </c>
      <c r="R112" s="166">
        <v>8.8800000000000008</v>
      </c>
      <c r="S112" s="164">
        <v>2.8182119307637215</v>
      </c>
      <c r="T112" s="164">
        <v>2.4330140711266699</v>
      </c>
      <c r="U112" s="153">
        <v>14.131226001890393</v>
      </c>
      <c r="V112" s="152">
        <v>95</v>
      </c>
      <c r="W112" s="152">
        <v>62</v>
      </c>
      <c r="X112" s="154" t="s">
        <v>2632</v>
      </c>
      <c r="Y112" s="155">
        <v>4</v>
      </c>
      <c r="Z112" s="155">
        <v>6</v>
      </c>
      <c r="AA112" s="155">
        <v>2</v>
      </c>
      <c r="AB112" s="151" t="s">
        <v>2656</v>
      </c>
      <c r="AC112" s="155">
        <v>17</v>
      </c>
      <c r="AD112" s="153">
        <v>19.2</v>
      </c>
      <c r="AE112" s="157">
        <v>5</v>
      </c>
      <c r="AF112" s="158">
        <v>100</v>
      </c>
      <c r="AG112" s="159" t="s">
        <v>2676</v>
      </c>
      <c r="AH112" s="151" t="s">
        <v>2677</v>
      </c>
      <c r="AI112" s="160">
        <v>59</v>
      </c>
      <c r="AJ112" s="159" t="s">
        <v>2672</v>
      </c>
      <c r="AK112" s="151" t="s">
        <v>2673</v>
      </c>
      <c r="AL112" s="160">
        <v>17</v>
      </c>
      <c r="AM112" s="159" t="s">
        <v>2693</v>
      </c>
      <c r="AN112" s="151" t="s">
        <v>2694</v>
      </c>
      <c r="AO112" s="160">
        <v>14</v>
      </c>
      <c r="AP112" s="159" t="s">
        <v>2695</v>
      </c>
      <c r="AQ112" s="151"/>
      <c r="AR112" s="160">
        <v>3</v>
      </c>
      <c r="AS112" s="159" t="s">
        <v>2696</v>
      </c>
      <c r="AT112" s="151"/>
      <c r="AU112" s="160">
        <v>3</v>
      </c>
      <c r="AV112" s="159" t="s">
        <v>2697</v>
      </c>
      <c r="AW112" s="151"/>
      <c r="AX112" s="160">
        <v>3</v>
      </c>
      <c r="AY112" s="162"/>
      <c r="AZ112" s="70"/>
      <c r="BA112" s="70"/>
      <c r="BB112" s="70"/>
      <c r="BC112" s="70"/>
      <c r="BD112" s="29"/>
      <c r="BE112" s="29"/>
      <c r="BF112" s="29"/>
      <c r="BG112" s="29"/>
      <c r="BH112" s="29"/>
      <c r="BI112" s="29"/>
    </row>
    <row r="113" spans="1:61" ht="55.2" x14ac:dyDescent="0.3">
      <c r="A113" s="131">
        <v>105</v>
      </c>
      <c r="B113" s="116" t="s">
        <v>2622</v>
      </c>
      <c r="C113" s="169" t="s">
        <v>2623</v>
      </c>
      <c r="D113" s="134"/>
      <c r="E113" s="133" t="s">
        <v>2651</v>
      </c>
      <c r="F113" s="134">
        <v>24281</v>
      </c>
      <c r="G113" s="133" t="s">
        <v>2698</v>
      </c>
      <c r="H113" s="135">
        <v>2005</v>
      </c>
      <c r="I113" s="133" t="s">
        <v>2699</v>
      </c>
      <c r="J113" s="136">
        <v>84206.29</v>
      </c>
      <c r="K113" s="151" t="s">
        <v>664</v>
      </c>
      <c r="L113" s="151" t="s">
        <v>2654</v>
      </c>
      <c r="M113" s="151" t="s">
        <v>2655</v>
      </c>
      <c r="N113" s="156" t="s">
        <v>2633</v>
      </c>
      <c r="O113" s="156" t="s">
        <v>2633</v>
      </c>
      <c r="P113" s="151">
        <v>4545</v>
      </c>
      <c r="Q113" s="163" t="s">
        <v>2633</v>
      </c>
      <c r="R113" s="163" t="s">
        <v>2633</v>
      </c>
      <c r="S113" s="163" t="s">
        <v>2633</v>
      </c>
      <c r="T113" s="163" t="s">
        <v>2633</v>
      </c>
      <c r="U113" s="163" t="s">
        <v>2633</v>
      </c>
      <c r="V113" s="163" t="s">
        <v>2633</v>
      </c>
      <c r="W113" s="164">
        <v>100</v>
      </c>
      <c r="X113" s="156" t="s">
        <v>2633</v>
      </c>
      <c r="Y113" s="155" t="s">
        <v>2700</v>
      </c>
      <c r="Z113" s="155" t="s">
        <v>2700</v>
      </c>
      <c r="AA113" s="155" t="s">
        <v>2700</v>
      </c>
      <c r="AB113" s="151" t="s">
        <v>2656</v>
      </c>
      <c r="AC113" s="155">
        <v>188</v>
      </c>
      <c r="AD113" s="163" t="s">
        <v>2633</v>
      </c>
      <c r="AE113" s="157">
        <v>5</v>
      </c>
      <c r="AF113" s="165" t="s">
        <v>2633</v>
      </c>
      <c r="AG113" s="161"/>
      <c r="AH113" s="151"/>
      <c r="AI113" s="160"/>
      <c r="AJ113" s="161"/>
      <c r="AK113" s="151"/>
      <c r="AL113" s="160"/>
      <c r="AM113" s="161"/>
      <c r="AN113" s="151"/>
      <c r="AO113" s="160"/>
      <c r="AP113" s="161"/>
      <c r="AQ113" s="151"/>
      <c r="AR113" s="160"/>
      <c r="AS113" s="161"/>
      <c r="AT113" s="151"/>
      <c r="AU113" s="160"/>
      <c r="AV113" s="161"/>
      <c r="AW113" s="151"/>
      <c r="AX113" s="160"/>
      <c r="AY113" s="162"/>
      <c r="AZ113" s="70"/>
      <c r="BA113" s="70"/>
      <c r="BB113" s="70"/>
      <c r="BC113" s="70"/>
      <c r="BD113" s="29"/>
      <c r="BE113" s="29"/>
      <c r="BF113" s="29"/>
      <c r="BG113" s="29"/>
      <c r="BH113" s="29"/>
      <c r="BI113" s="29"/>
    </row>
    <row r="114" spans="1:61" ht="110.4" x14ac:dyDescent="0.3">
      <c r="A114" s="131">
        <v>105</v>
      </c>
      <c r="B114" s="116" t="s">
        <v>2622</v>
      </c>
      <c r="C114" s="169" t="s">
        <v>2623</v>
      </c>
      <c r="D114" s="134"/>
      <c r="E114" s="133" t="s">
        <v>2651</v>
      </c>
      <c r="F114" s="134">
        <v>24281</v>
      </c>
      <c r="G114" s="133" t="s">
        <v>2701</v>
      </c>
      <c r="H114" s="135">
        <v>2016</v>
      </c>
      <c r="I114" s="133" t="s">
        <v>2702</v>
      </c>
      <c r="J114" s="136">
        <v>78400</v>
      </c>
      <c r="K114" s="150" t="s">
        <v>902</v>
      </c>
      <c r="L114" s="151" t="s">
        <v>2628</v>
      </c>
      <c r="M114" s="151" t="s">
        <v>2629</v>
      </c>
      <c r="N114" s="151" t="s">
        <v>2703</v>
      </c>
      <c r="O114" s="151" t="s">
        <v>2704</v>
      </c>
      <c r="P114" s="151">
        <v>6954</v>
      </c>
      <c r="Q114" s="164">
        <v>12.89</v>
      </c>
      <c r="R114" s="166">
        <v>9.5685941176470592</v>
      </c>
      <c r="S114" s="164">
        <v>5.1492514881275184</v>
      </c>
      <c r="T114" s="164">
        <v>4.7859760221122265</v>
      </c>
      <c r="U114" s="153">
        <f>SUM(R114:T114)</f>
        <v>19.503821627886804</v>
      </c>
      <c r="V114" s="152">
        <v>100</v>
      </c>
      <c r="W114" s="152">
        <v>50</v>
      </c>
      <c r="X114" s="154" t="s">
        <v>2632</v>
      </c>
      <c r="Y114" s="155" t="s">
        <v>2700</v>
      </c>
      <c r="Z114" s="155" t="s">
        <v>2700</v>
      </c>
      <c r="AA114" s="155" t="s">
        <v>2700</v>
      </c>
      <c r="AB114" s="151" t="s">
        <v>2656</v>
      </c>
      <c r="AC114" s="155">
        <v>188</v>
      </c>
      <c r="AD114" s="153">
        <v>19.2</v>
      </c>
      <c r="AE114" s="157">
        <v>5</v>
      </c>
      <c r="AF114" s="158">
        <v>100</v>
      </c>
      <c r="AG114" s="159" t="s">
        <v>2634</v>
      </c>
      <c r="AH114" s="151" t="s">
        <v>2635</v>
      </c>
      <c r="AI114" s="160">
        <v>27</v>
      </c>
      <c r="AJ114" s="159" t="s">
        <v>2693</v>
      </c>
      <c r="AK114" s="151" t="s">
        <v>2694</v>
      </c>
      <c r="AL114" s="160">
        <v>20</v>
      </c>
      <c r="AM114" s="159" t="s">
        <v>2695</v>
      </c>
      <c r="AN114" s="151"/>
      <c r="AO114" s="160">
        <v>47</v>
      </c>
      <c r="AP114" s="159" t="s">
        <v>2696</v>
      </c>
      <c r="AQ114" s="151"/>
      <c r="AR114" s="160">
        <v>7</v>
      </c>
      <c r="AS114" s="161"/>
      <c r="AT114" s="151"/>
      <c r="AU114" s="160"/>
      <c r="AV114" s="161"/>
      <c r="AW114" s="151"/>
      <c r="AX114" s="160"/>
      <c r="AY114" s="162"/>
      <c r="AZ114" s="70"/>
      <c r="BA114" s="70"/>
      <c r="BB114" s="70"/>
      <c r="BC114" s="70"/>
      <c r="BD114" s="29"/>
      <c r="BE114" s="29"/>
      <c r="BF114" s="29"/>
      <c r="BG114" s="29"/>
      <c r="BH114" s="29"/>
      <c r="BI114" s="29"/>
    </row>
    <row r="115" spans="1:61" ht="165.6" x14ac:dyDescent="0.3">
      <c r="A115" s="131">
        <v>105</v>
      </c>
      <c r="B115" s="116" t="s">
        <v>2622</v>
      </c>
      <c r="C115" s="170" t="s">
        <v>2623</v>
      </c>
      <c r="D115" s="171"/>
      <c r="E115" s="172" t="s">
        <v>2705</v>
      </c>
      <c r="F115" s="171">
        <v>18343</v>
      </c>
      <c r="G115" s="133" t="s">
        <v>2706</v>
      </c>
      <c r="H115" s="135">
        <v>2001</v>
      </c>
      <c r="I115" s="133" t="s">
        <v>2707</v>
      </c>
      <c r="J115" s="136">
        <v>144422.72</v>
      </c>
      <c r="K115" s="150" t="s">
        <v>902</v>
      </c>
      <c r="L115" s="151" t="s">
        <v>2708</v>
      </c>
      <c r="M115" s="151" t="s">
        <v>2709</v>
      </c>
      <c r="N115" s="151" t="s">
        <v>2710</v>
      </c>
      <c r="O115" s="151" t="s">
        <v>2711</v>
      </c>
      <c r="P115" s="151">
        <v>5064</v>
      </c>
      <c r="Q115" s="164">
        <v>18.04</v>
      </c>
      <c r="R115" s="166">
        <v>16.929550588235294</v>
      </c>
      <c r="S115" s="164">
        <v>9.1104829495304287</v>
      </c>
      <c r="T115" s="164">
        <v>8.4677458552661626</v>
      </c>
      <c r="U115" s="153">
        <f t="shared" si="6"/>
        <v>34.507779393031882</v>
      </c>
      <c r="V115" s="152">
        <v>100</v>
      </c>
      <c r="W115" s="152">
        <v>100</v>
      </c>
      <c r="X115" s="154" t="s">
        <v>2632</v>
      </c>
      <c r="Y115" s="155">
        <v>2</v>
      </c>
      <c r="Z115" s="155">
        <v>1</v>
      </c>
      <c r="AA115" s="155" t="s">
        <v>2700</v>
      </c>
      <c r="AB115" s="151">
        <v>60</v>
      </c>
      <c r="AC115" s="156" t="s">
        <v>2633</v>
      </c>
      <c r="AD115" s="153">
        <v>16.510000000000002</v>
      </c>
      <c r="AE115" s="157">
        <v>5</v>
      </c>
      <c r="AF115" s="158">
        <v>98</v>
      </c>
      <c r="AG115" s="159" t="s">
        <v>2634</v>
      </c>
      <c r="AH115" s="151" t="s">
        <v>2635</v>
      </c>
      <c r="AI115" s="160">
        <v>36</v>
      </c>
      <c r="AJ115" s="159" t="s">
        <v>2712</v>
      </c>
      <c r="AK115" s="151" t="s">
        <v>2713</v>
      </c>
      <c r="AL115" s="160">
        <v>40</v>
      </c>
      <c r="AM115" s="159" t="s">
        <v>2668</v>
      </c>
      <c r="AN115" s="151" t="s">
        <v>2669</v>
      </c>
      <c r="AO115" s="160">
        <v>19</v>
      </c>
      <c r="AP115" s="159"/>
      <c r="AQ115" s="151" t="s">
        <v>2714</v>
      </c>
      <c r="AR115" s="160">
        <v>2</v>
      </c>
      <c r="AS115" s="161"/>
      <c r="AT115" s="151"/>
      <c r="AU115" s="160"/>
      <c r="AV115" s="161"/>
      <c r="AW115" s="151"/>
      <c r="AX115" s="160"/>
      <c r="AY115" s="162"/>
      <c r="AZ115" s="70"/>
      <c r="BA115" s="70"/>
      <c r="BB115" s="70"/>
      <c r="BC115" s="70"/>
      <c r="BD115" s="29"/>
      <c r="BE115" s="29"/>
      <c r="BF115" s="29"/>
      <c r="BG115" s="29"/>
      <c r="BH115" s="29"/>
      <c r="BI115" s="29"/>
    </row>
    <row r="116" spans="1:61" ht="110.4" x14ac:dyDescent="0.3">
      <c r="A116" s="131">
        <v>105</v>
      </c>
      <c r="B116" s="116" t="s">
        <v>2622</v>
      </c>
      <c r="C116" s="170" t="s">
        <v>2623</v>
      </c>
      <c r="D116" s="171"/>
      <c r="E116" s="172" t="s">
        <v>2705</v>
      </c>
      <c r="F116" s="171">
        <v>18343</v>
      </c>
      <c r="G116" s="172" t="s">
        <v>2715</v>
      </c>
      <c r="H116" s="173" t="s">
        <v>2716</v>
      </c>
      <c r="I116" s="172" t="s">
        <v>2717</v>
      </c>
      <c r="J116" s="136">
        <v>44833</v>
      </c>
      <c r="K116" s="150" t="s">
        <v>8165</v>
      </c>
      <c r="L116" s="151" t="s">
        <v>2708</v>
      </c>
      <c r="M116" s="151" t="s">
        <v>2709</v>
      </c>
      <c r="N116" s="167" t="s">
        <v>2718</v>
      </c>
      <c r="O116" s="167" t="s">
        <v>2719</v>
      </c>
      <c r="P116" s="167" t="s">
        <v>2720</v>
      </c>
      <c r="Q116" s="164">
        <v>8.5500000000000007</v>
      </c>
      <c r="R116" s="166">
        <v>8.0301600000000004</v>
      </c>
      <c r="S116" s="164">
        <v>4.3213572256809201</v>
      </c>
      <c r="T116" s="164">
        <v>4.0164890203510151</v>
      </c>
      <c r="U116" s="153">
        <f t="shared" si="6"/>
        <v>16.368006246031936</v>
      </c>
      <c r="V116" s="152">
        <v>100</v>
      </c>
      <c r="W116" s="152">
        <v>100</v>
      </c>
      <c r="X116" s="154" t="s">
        <v>2632</v>
      </c>
      <c r="Y116" s="155">
        <v>2</v>
      </c>
      <c r="Z116" s="155">
        <v>1</v>
      </c>
      <c r="AA116" s="155" t="s">
        <v>2700</v>
      </c>
      <c r="AB116" s="151">
        <v>60</v>
      </c>
      <c r="AC116" s="156" t="s">
        <v>2633</v>
      </c>
      <c r="AD116" s="153">
        <v>16.510000000000002</v>
      </c>
      <c r="AE116" s="157">
        <v>5</v>
      </c>
      <c r="AF116" s="158">
        <v>100</v>
      </c>
      <c r="AG116" s="159" t="s">
        <v>2712</v>
      </c>
      <c r="AH116" s="151" t="s">
        <v>2713</v>
      </c>
      <c r="AI116" s="160">
        <v>67</v>
      </c>
      <c r="AJ116" s="159" t="s">
        <v>2668</v>
      </c>
      <c r="AK116" s="151" t="s">
        <v>2669</v>
      </c>
      <c r="AL116" s="160">
        <v>33</v>
      </c>
      <c r="AM116" s="161"/>
      <c r="AN116" s="151"/>
      <c r="AO116" s="160"/>
      <c r="AP116" s="161"/>
      <c r="AQ116" s="151"/>
      <c r="AR116" s="160"/>
      <c r="AS116" s="161"/>
      <c r="AT116" s="151"/>
      <c r="AU116" s="160"/>
      <c r="AV116" s="161"/>
      <c r="AW116" s="151"/>
      <c r="AX116" s="160"/>
      <c r="AY116" s="162"/>
      <c r="AZ116" s="70"/>
      <c r="BA116" s="70"/>
      <c r="BB116" s="70"/>
      <c r="BC116" s="70"/>
      <c r="BD116" s="29"/>
      <c r="BE116" s="29"/>
      <c r="BF116" s="29"/>
      <c r="BG116" s="29"/>
      <c r="BH116" s="29"/>
      <c r="BI116" s="29"/>
    </row>
    <row r="117" spans="1:61" ht="110.4" x14ac:dyDescent="0.3">
      <c r="A117" s="131">
        <v>105</v>
      </c>
      <c r="B117" s="116" t="s">
        <v>2622</v>
      </c>
      <c r="C117" s="169" t="s">
        <v>2623</v>
      </c>
      <c r="D117" s="134"/>
      <c r="E117" s="133" t="s">
        <v>2705</v>
      </c>
      <c r="F117" s="134">
        <v>18343</v>
      </c>
      <c r="G117" s="133" t="s">
        <v>2721</v>
      </c>
      <c r="H117" s="135">
        <v>2005</v>
      </c>
      <c r="I117" s="133" t="s">
        <v>2722</v>
      </c>
      <c r="J117" s="136">
        <v>158025</v>
      </c>
      <c r="K117" s="151" t="s">
        <v>844</v>
      </c>
      <c r="L117" s="151" t="s">
        <v>2708</v>
      </c>
      <c r="M117" s="151" t="s">
        <v>2709</v>
      </c>
      <c r="N117" s="151" t="s">
        <v>2723</v>
      </c>
      <c r="O117" s="151" t="s">
        <v>2724</v>
      </c>
      <c r="P117" s="151">
        <v>3549</v>
      </c>
      <c r="Q117" s="164">
        <v>5.0999999999999996</v>
      </c>
      <c r="R117" s="166">
        <v>4.0422470588235289</v>
      </c>
      <c r="S117" s="164">
        <v>8.7011989671544665</v>
      </c>
      <c r="T117" s="164">
        <v>8.0873365219091955</v>
      </c>
      <c r="U117" s="153">
        <f t="shared" si="6"/>
        <v>20.830782547887189</v>
      </c>
      <c r="V117" s="152">
        <v>98</v>
      </c>
      <c r="W117" s="152">
        <v>64</v>
      </c>
      <c r="X117" s="154" t="s">
        <v>2632</v>
      </c>
      <c r="Y117" s="155">
        <v>2</v>
      </c>
      <c r="Z117" s="155">
        <v>1</v>
      </c>
      <c r="AA117" s="155" t="s">
        <v>2700</v>
      </c>
      <c r="AB117" s="151">
        <v>60</v>
      </c>
      <c r="AC117" s="155">
        <v>218</v>
      </c>
      <c r="AD117" s="153">
        <v>16.510000000000002</v>
      </c>
      <c r="AE117" s="157">
        <v>20</v>
      </c>
      <c r="AF117" s="158">
        <v>100</v>
      </c>
      <c r="AG117" s="159" t="s">
        <v>2634</v>
      </c>
      <c r="AH117" s="151" t="s">
        <v>2635</v>
      </c>
      <c r="AI117" s="160">
        <v>29</v>
      </c>
      <c r="AJ117" s="159" t="s">
        <v>2678</v>
      </c>
      <c r="AK117" s="151"/>
      <c r="AL117" s="160">
        <v>14</v>
      </c>
      <c r="AM117" s="159" t="s">
        <v>2668</v>
      </c>
      <c r="AN117" s="151" t="s">
        <v>2669</v>
      </c>
      <c r="AO117" s="160">
        <v>57</v>
      </c>
      <c r="AP117" s="161"/>
      <c r="AQ117" s="151"/>
      <c r="AR117" s="160"/>
      <c r="AS117" s="161"/>
      <c r="AT117" s="151"/>
      <c r="AU117" s="160"/>
      <c r="AV117" s="161"/>
      <c r="AW117" s="151"/>
      <c r="AX117" s="160"/>
      <c r="AY117" s="162"/>
      <c r="AZ117" s="70"/>
      <c r="BA117" s="70"/>
      <c r="BB117" s="70"/>
      <c r="BC117" s="70"/>
      <c r="BD117" s="29"/>
      <c r="BE117" s="29"/>
      <c r="BF117" s="29"/>
      <c r="BG117" s="29"/>
      <c r="BH117" s="29"/>
      <c r="BI117" s="29"/>
    </row>
    <row r="118" spans="1:61" ht="138" x14ac:dyDescent="0.3">
      <c r="A118" s="131">
        <v>105</v>
      </c>
      <c r="B118" s="116" t="s">
        <v>2622</v>
      </c>
      <c r="C118" s="170" t="s">
        <v>2623</v>
      </c>
      <c r="D118" s="117" t="s">
        <v>2634</v>
      </c>
      <c r="E118" s="172" t="s">
        <v>2705</v>
      </c>
      <c r="F118" s="171">
        <v>18343</v>
      </c>
      <c r="G118" s="172" t="s">
        <v>2725</v>
      </c>
      <c r="H118" s="174">
        <v>2011</v>
      </c>
      <c r="I118" s="172" t="s">
        <v>2726</v>
      </c>
      <c r="J118" s="175">
        <v>317985</v>
      </c>
      <c r="K118" s="167" t="s">
        <v>2727</v>
      </c>
      <c r="L118" s="151" t="s">
        <v>2708</v>
      </c>
      <c r="M118" s="151" t="s">
        <v>2709</v>
      </c>
      <c r="N118" s="167" t="s">
        <v>2728</v>
      </c>
      <c r="O118" s="167" t="s">
        <v>2729</v>
      </c>
      <c r="P118" s="167">
        <v>6269</v>
      </c>
      <c r="Q118" s="164">
        <v>10.25</v>
      </c>
      <c r="R118" s="166">
        <v>9.1919320588235287</v>
      </c>
      <c r="S118" s="164">
        <v>8.7011989671544665</v>
      </c>
      <c r="T118" s="164">
        <v>8.0873365219091955</v>
      </c>
      <c r="U118" s="153">
        <f t="shared" si="6"/>
        <v>25.980467547887187</v>
      </c>
      <c r="V118" s="152">
        <v>72</v>
      </c>
      <c r="W118" s="152">
        <v>37</v>
      </c>
      <c r="X118" s="154" t="s">
        <v>2632</v>
      </c>
      <c r="Y118" s="155">
        <v>2</v>
      </c>
      <c r="Z118" s="155">
        <v>1</v>
      </c>
      <c r="AA118" s="155" t="s">
        <v>2700</v>
      </c>
      <c r="AB118" s="151">
        <v>60</v>
      </c>
      <c r="AC118" s="155">
        <v>13.2</v>
      </c>
      <c r="AD118" s="153">
        <v>16.510000000000002</v>
      </c>
      <c r="AE118" s="157">
        <v>20</v>
      </c>
      <c r="AF118" s="158">
        <v>86</v>
      </c>
      <c r="AG118" s="159" t="s">
        <v>2634</v>
      </c>
      <c r="AH118" s="151" t="s">
        <v>2635</v>
      </c>
      <c r="AI118" s="160">
        <v>29</v>
      </c>
      <c r="AJ118" s="159" t="s">
        <v>2730</v>
      </c>
      <c r="AK118" s="151" t="s">
        <v>2731</v>
      </c>
      <c r="AL118" s="160">
        <v>29</v>
      </c>
      <c r="AM118" s="159" t="s">
        <v>2668</v>
      </c>
      <c r="AN118" s="151" t="s">
        <v>2669</v>
      </c>
      <c r="AO118" s="160">
        <v>29</v>
      </c>
      <c r="AP118" s="161"/>
      <c r="AQ118" s="151"/>
      <c r="AR118" s="160"/>
      <c r="AS118" s="161"/>
      <c r="AT118" s="151"/>
      <c r="AU118" s="160"/>
      <c r="AV118" s="161"/>
      <c r="AW118" s="151"/>
      <c r="AX118" s="160"/>
      <c r="AY118" s="162"/>
      <c r="AZ118" s="70"/>
      <c r="BA118" s="70"/>
      <c r="BB118" s="70"/>
      <c r="BC118" s="70"/>
      <c r="BD118" s="29"/>
      <c r="BE118" s="29"/>
      <c r="BF118" s="29"/>
      <c r="BG118" s="29"/>
      <c r="BH118" s="29"/>
      <c r="BI118" s="29"/>
    </row>
    <row r="119" spans="1:61" ht="82.8" x14ac:dyDescent="0.3">
      <c r="A119" s="131">
        <v>105</v>
      </c>
      <c r="B119" s="116" t="s">
        <v>2622</v>
      </c>
      <c r="C119" s="132" t="s">
        <v>2623</v>
      </c>
      <c r="D119" s="117" t="s">
        <v>2634</v>
      </c>
      <c r="E119" s="133" t="s">
        <v>2732</v>
      </c>
      <c r="F119" s="134">
        <v>23611</v>
      </c>
      <c r="G119" s="133" t="s">
        <v>2733</v>
      </c>
      <c r="H119" s="135">
        <v>2009</v>
      </c>
      <c r="I119" s="133" t="s">
        <v>2734</v>
      </c>
      <c r="J119" s="136">
        <v>82742.559999999998</v>
      </c>
      <c r="K119" s="151" t="s">
        <v>677</v>
      </c>
      <c r="L119" s="151" t="s">
        <v>2735</v>
      </c>
      <c r="M119" s="151" t="s">
        <v>2736</v>
      </c>
      <c r="N119" s="151" t="s">
        <v>2737</v>
      </c>
      <c r="O119" s="151" t="s">
        <v>2738</v>
      </c>
      <c r="P119" s="151">
        <v>5980</v>
      </c>
      <c r="Q119" s="164">
        <v>1.65</v>
      </c>
      <c r="R119" s="164">
        <v>9.7344188235294116</v>
      </c>
      <c r="S119" s="164">
        <v>5.2384885383184372</v>
      </c>
      <c r="T119" s="164">
        <v>4.8689174716573671</v>
      </c>
      <c r="U119" s="153">
        <f t="shared" si="6"/>
        <v>19.841824833505214</v>
      </c>
      <c r="V119" s="152">
        <v>30</v>
      </c>
      <c r="W119" s="152">
        <v>100</v>
      </c>
      <c r="X119" s="154" t="s">
        <v>2632</v>
      </c>
      <c r="Y119" s="155">
        <v>2</v>
      </c>
      <c r="Z119" s="155">
        <v>5</v>
      </c>
      <c r="AA119" s="155">
        <v>6</v>
      </c>
      <c r="AB119" s="151">
        <v>4</v>
      </c>
      <c r="AC119" s="155">
        <v>13.1</v>
      </c>
      <c r="AD119" s="153">
        <v>22.94</v>
      </c>
      <c r="AE119" s="157">
        <v>5</v>
      </c>
      <c r="AF119" s="158">
        <v>30</v>
      </c>
      <c r="AG119" s="161" t="s">
        <v>2739</v>
      </c>
      <c r="AH119" s="176" t="s">
        <v>2740</v>
      </c>
      <c r="AI119" s="160">
        <v>30</v>
      </c>
      <c r="AJ119" s="161"/>
      <c r="AK119" s="176"/>
      <c r="AL119" s="160"/>
      <c r="AM119" s="161"/>
      <c r="AN119" s="176"/>
      <c r="AO119" s="160"/>
      <c r="AP119" s="161"/>
      <c r="AQ119" s="176"/>
      <c r="AR119" s="160"/>
      <c r="AS119" s="161"/>
      <c r="AT119" s="176"/>
      <c r="AU119" s="160"/>
      <c r="AV119" s="161"/>
      <c r="AW119" s="176"/>
      <c r="AX119" s="160"/>
      <c r="AY119" s="162"/>
      <c r="AZ119" s="70"/>
      <c r="BA119" s="70"/>
      <c r="BB119" s="70"/>
      <c r="BC119" s="70"/>
      <c r="BD119" s="29"/>
      <c r="BE119" s="29"/>
      <c r="BF119" s="29"/>
      <c r="BG119" s="29"/>
      <c r="BH119" s="29"/>
      <c r="BI119" s="29"/>
    </row>
    <row r="120" spans="1:61" ht="96.6" x14ac:dyDescent="0.3">
      <c r="A120" s="131">
        <v>105</v>
      </c>
      <c r="B120" s="116" t="s">
        <v>2622</v>
      </c>
      <c r="C120" s="132" t="s">
        <v>2741</v>
      </c>
      <c r="D120" s="134"/>
      <c r="E120" s="133" t="s">
        <v>2742</v>
      </c>
      <c r="F120" s="134">
        <v>5221</v>
      </c>
      <c r="G120" s="133" t="s">
        <v>2743</v>
      </c>
      <c r="H120" s="135" t="s">
        <v>2744</v>
      </c>
      <c r="I120" s="133" t="s">
        <v>2745</v>
      </c>
      <c r="J120" s="136">
        <v>55572</v>
      </c>
      <c r="K120" s="151" t="s">
        <v>664</v>
      </c>
      <c r="L120" s="151" t="s">
        <v>2746</v>
      </c>
      <c r="M120" s="151" t="s">
        <v>2747</v>
      </c>
      <c r="N120" s="151" t="s">
        <v>2748</v>
      </c>
      <c r="O120" s="151" t="s">
        <v>2749</v>
      </c>
      <c r="P120" s="151">
        <v>3282</v>
      </c>
      <c r="Q120" s="177">
        <v>22.996035294117643</v>
      </c>
      <c r="R120" s="177">
        <v>6.5376823529411761</v>
      </c>
      <c r="S120" s="177">
        <v>3.1983529411764704</v>
      </c>
      <c r="T120" s="177">
        <v>13.26</v>
      </c>
      <c r="U120" s="153">
        <f t="shared" si="6"/>
        <v>22.996035294117647</v>
      </c>
      <c r="V120" s="152">
        <v>100</v>
      </c>
      <c r="W120" s="152">
        <v>100</v>
      </c>
      <c r="X120" s="154" t="s">
        <v>2750</v>
      </c>
      <c r="Y120" s="155">
        <v>3</v>
      </c>
      <c r="Z120" s="155">
        <v>11</v>
      </c>
      <c r="AA120" s="155">
        <v>5</v>
      </c>
      <c r="AB120" s="151">
        <v>60</v>
      </c>
      <c r="AC120" s="155">
        <v>189</v>
      </c>
      <c r="AD120" s="153">
        <v>23</v>
      </c>
      <c r="AE120" s="157">
        <v>5</v>
      </c>
      <c r="AF120" s="178">
        <v>100</v>
      </c>
      <c r="AG120" s="179" t="s">
        <v>2751</v>
      </c>
      <c r="AH120" s="180" t="s">
        <v>2752</v>
      </c>
      <c r="AI120" s="181"/>
      <c r="AJ120" s="179"/>
      <c r="AK120" s="180"/>
      <c r="AL120" s="181"/>
      <c r="AM120" s="179"/>
      <c r="AN120" s="180"/>
      <c r="AO120" s="181"/>
      <c r="AP120" s="179"/>
      <c r="AQ120" s="180"/>
      <c r="AR120" s="181"/>
      <c r="AS120" s="179"/>
      <c r="AT120" s="180"/>
      <c r="AU120" s="181"/>
      <c r="AV120" s="179"/>
      <c r="AW120" s="180"/>
      <c r="AX120" s="181"/>
      <c r="AY120" s="162"/>
      <c r="AZ120" s="70"/>
      <c r="BA120" s="70"/>
      <c r="BB120" s="70"/>
      <c r="BC120" s="70"/>
      <c r="BD120" s="29"/>
      <c r="BE120" s="29"/>
      <c r="BF120" s="29"/>
      <c r="BG120" s="29"/>
      <c r="BH120" s="29"/>
      <c r="BI120" s="29"/>
    </row>
    <row r="121" spans="1:61" ht="138" x14ac:dyDescent="0.3">
      <c r="A121" s="131">
        <v>105</v>
      </c>
      <c r="B121" s="116" t="s">
        <v>2622</v>
      </c>
      <c r="C121" s="132" t="s">
        <v>2741</v>
      </c>
      <c r="D121" s="134"/>
      <c r="E121" s="133" t="s">
        <v>2753</v>
      </c>
      <c r="F121" s="134">
        <v>691</v>
      </c>
      <c r="G121" s="133" t="s">
        <v>2754</v>
      </c>
      <c r="H121" s="135">
        <v>2003</v>
      </c>
      <c r="I121" s="133" t="s">
        <v>2755</v>
      </c>
      <c r="J121" s="136">
        <v>69393.31</v>
      </c>
      <c r="K121" s="151" t="s">
        <v>844</v>
      </c>
      <c r="L121" s="151" t="s">
        <v>2756</v>
      </c>
      <c r="M121" s="151" t="s">
        <v>2757</v>
      </c>
      <c r="N121" s="151" t="s">
        <v>2758</v>
      </c>
      <c r="O121" s="151" t="s">
        <v>2759</v>
      </c>
      <c r="P121" s="151">
        <v>2785</v>
      </c>
      <c r="Q121" s="177">
        <v>10.516858823529411</v>
      </c>
      <c r="R121" s="177">
        <v>8.1639176470588239</v>
      </c>
      <c r="S121" s="177">
        <v>1.1764705882352942</v>
      </c>
      <c r="T121" s="177">
        <v>1.1764705882352942</v>
      </c>
      <c r="U121" s="153">
        <f t="shared" si="6"/>
        <v>10.516858823529411</v>
      </c>
      <c r="V121" s="152">
        <v>80</v>
      </c>
      <c r="W121" s="152">
        <v>100</v>
      </c>
      <c r="X121" s="154" t="s">
        <v>2750</v>
      </c>
      <c r="Y121" s="155">
        <v>6</v>
      </c>
      <c r="Z121" s="155">
        <v>4</v>
      </c>
      <c r="AA121" s="155">
        <v>8</v>
      </c>
      <c r="AB121" s="155">
        <v>4.66</v>
      </c>
      <c r="AC121" s="156" t="s">
        <v>2633</v>
      </c>
      <c r="AD121" s="153">
        <v>22.21</v>
      </c>
      <c r="AE121" s="157">
        <v>5</v>
      </c>
      <c r="AF121" s="178">
        <v>80</v>
      </c>
      <c r="AG121" s="179">
        <v>12020503</v>
      </c>
      <c r="AH121" s="180" t="s">
        <v>2760</v>
      </c>
      <c r="AI121" s="181">
        <v>80</v>
      </c>
      <c r="AJ121" s="179"/>
      <c r="AK121" s="180"/>
      <c r="AL121" s="181"/>
      <c r="AM121" s="179"/>
      <c r="AN121" s="180"/>
      <c r="AO121" s="181"/>
      <c r="AP121" s="179"/>
      <c r="AQ121" s="180"/>
      <c r="AR121" s="181"/>
      <c r="AS121" s="179"/>
      <c r="AT121" s="180"/>
      <c r="AU121" s="181"/>
      <c r="AV121" s="179"/>
      <c r="AW121" s="180"/>
      <c r="AX121" s="181"/>
      <c r="AY121" s="162"/>
      <c r="AZ121" s="70"/>
      <c r="BA121" s="70"/>
      <c r="BB121" s="70"/>
      <c r="BC121" s="70"/>
      <c r="BD121" s="29"/>
      <c r="BE121" s="29"/>
      <c r="BF121" s="29"/>
      <c r="BG121" s="29"/>
      <c r="BH121" s="29"/>
      <c r="BI121" s="29"/>
    </row>
    <row r="122" spans="1:61" ht="110.4" x14ac:dyDescent="0.3">
      <c r="A122" s="131">
        <v>105</v>
      </c>
      <c r="B122" s="116" t="s">
        <v>2622</v>
      </c>
      <c r="C122" s="132" t="s">
        <v>2741</v>
      </c>
      <c r="D122" s="117"/>
      <c r="E122" s="133" t="s">
        <v>2753</v>
      </c>
      <c r="F122" s="134">
        <v>691</v>
      </c>
      <c r="G122" s="133" t="s">
        <v>2761</v>
      </c>
      <c r="H122" s="135">
        <v>2007</v>
      </c>
      <c r="I122" s="133" t="s">
        <v>2762</v>
      </c>
      <c r="J122" s="136">
        <v>93709</v>
      </c>
      <c r="K122" s="150" t="s">
        <v>655</v>
      </c>
      <c r="L122" s="151" t="s">
        <v>2763</v>
      </c>
      <c r="M122" s="151" t="s">
        <v>2764</v>
      </c>
      <c r="N122" s="151" t="s">
        <v>2765</v>
      </c>
      <c r="O122" s="151" t="s">
        <v>2766</v>
      </c>
      <c r="P122" s="151">
        <v>4814</v>
      </c>
      <c r="Q122" s="177">
        <v>13.083411764705883</v>
      </c>
      <c r="R122" s="177">
        <v>11.024588235294118</v>
      </c>
      <c r="S122" s="177">
        <v>0.88235294117647056</v>
      </c>
      <c r="T122" s="177">
        <v>1.1764705882352942</v>
      </c>
      <c r="U122" s="153">
        <f t="shared" si="6"/>
        <v>13.083411764705883</v>
      </c>
      <c r="V122" s="152">
        <v>100</v>
      </c>
      <c r="W122" s="152">
        <v>100</v>
      </c>
      <c r="X122" s="154" t="s">
        <v>2750</v>
      </c>
      <c r="Y122" s="155">
        <v>3</v>
      </c>
      <c r="Z122" s="155">
        <v>10</v>
      </c>
      <c r="AA122" s="155">
        <v>6</v>
      </c>
      <c r="AB122" s="155" t="s">
        <v>2767</v>
      </c>
      <c r="AC122" s="156" t="s">
        <v>2633</v>
      </c>
      <c r="AD122" s="153">
        <v>13.27</v>
      </c>
      <c r="AE122" s="157">
        <v>5</v>
      </c>
      <c r="AF122" s="178">
        <v>100</v>
      </c>
      <c r="AG122" s="179" t="s">
        <v>2768</v>
      </c>
      <c r="AH122" s="180" t="s">
        <v>2769</v>
      </c>
      <c r="AI122" s="181">
        <v>40</v>
      </c>
      <c r="AJ122" s="179">
        <v>12040125</v>
      </c>
      <c r="AK122" s="180" t="s">
        <v>2770</v>
      </c>
      <c r="AL122" s="181">
        <v>30</v>
      </c>
      <c r="AM122" s="179" t="s">
        <v>2771</v>
      </c>
      <c r="AN122" s="180" t="s">
        <v>2772</v>
      </c>
      <c r="AO122" s="181">
        <v>30</v>
      </c>
      <c r="AP122" s="179"/>
      <c r="AQ122" s="180"/>
      <c r="AR122" s="181"/>
      <c r="AS122" s="179"/>
      <c r="AT122" s="180"/>
      <c r="AU122" s="181"/>
      <c r="AV122" s="179"/>
      <c r="AW122" s="180"/>
      <c r="AX122" s="181"/>
      <c r="AY122" s="162"/>
      <c r="AZ122" s="70"/>
      <c r="BA122" s="70"/>
      <c r="BB122" s="70"/>
      <c r="BC122" s="70"/>
      <c r="BD122" s="29"/>
      <c r="BE122" s="29"/>
      <c r="BF122" s="29"/>
      <c r="BG122" s="29"/>
      <c r="BH122" s="29"/>
      <c r="BI122" s="29"/>
    </row>
    <row r="123" spans="1:61" ht="234.6" x14ac:dyDescent="0.3">
      <c r="A123" s="131">
        <v>105</v>
      </c>
      <c r="B123" s="116" t="s">
        <v>2622</v>
      </c>
      <c r="C123" s="132" t="s">
        <v>2773</v>
      </c>
      <c r="D123" s="117"/>
      <c r="E123" s="133" t="s">
        <v>2774</v>
      </c>
      <c r="F123" s="134">
        <v>9892</v>
      </c>
      <c r="G123" s="133" t="s">
        <v>2775</v>
      </c>
      <c r="H123" s="182" t="s">
        <v>2776</v>
      </c>
      <c r="I123" s="133" t="s">
        <v>2777</v>
      </c>
      <c r="J123" s="136">
        <v>152301</v>
      </c>
      <c r="K123" s="150" t="s">
        <v>2778</v>
      </c>
      <c r="L123" s="183" t="s">
        <v>2779</v>
      </c>
      <c r="M123" s="183" t="s">
        <v>2780</v>
      </c>
      <c r="N123" s="151" t="s">
        <v>2781</v>
      </c>
      <c r="O123" s="151" t="s">
        <v>2782</v>
      </c>
      <c r="P123" s="151" t="s">
        <v>2783</v>
      </c>
      <c r="Q123" s="152">
        <v>21.559729908864956</v>
      </c>
      <c r="R123" s="152">
        <v>11.556788732394367</v>
      </c>
      <c r="S123" s="152">
        <v>2.3529411764705883</v>
      </c>
      <c r="T123" s="152">
        <v>7.65</v>
      </c>
      <c r="U123" s="153">
        <f t="shared" si="6"/>
        <v>21.559729908864956</v>
      </c>
      <c r="V123" s="152">
        <v>100</v>
      </c>
      <c r="W123" s="152" t="s">
        <v>2784</v>
      </c>
      <c r="X123" s="154" t="s">
        <v>2785</v>
      </c>
      <c r="Y123" s="155">
        <v>3</v>
      </c>
      <c r="Z123" s="155">
        <v>4</v>
      </c>
      <c r="AA123" s="155">
        <v>7</v>
      </c>
      <c r="AB123" s="155" t="s">
        <v>2786</v>
      </c>
      <c r="AC123" s="156" t="s">
        <v>2633</v>
      </c>
      <c r="AD123" s="153">
        <v>19.128</v>
      </c>
      <c r="AE123" s="157">
        <v>5</v>
      </c>
      <c r="AF123" s="158">
        <v>100</v>
      </c>
      <c r="AG123" s="184" t="s">
        <v>2787</v>
      </c>
      <c r="AH123" s="155" t="s">
        <v>2788</v>
      </c>
      <c r="AI123" s="160">
        <v>20</v>
      </c>
      <c r="AJ123" s="159" t="s">
        <v>2789</v>
      </c>
      <c r="AK123" s="151" t="s">
        <v>2790</v>
      </c>
      <c r="AL123" s="160">
        <v>20</v>
      </c>
      <c r="AM123" s="159" t="s">
        <v>2791</v>
      </c>
      <c r="AN123" s="155" t="s">
        <v>2792</v>
      </c>
      <c r="AO123" s="160">
        <v>29</v>
      </c>
      <c r="AP123" s="159" t="s">
        <v>2791</v>
      </c>
      <c r="AQ123" s="151" t="s">
        <v>2793</v>
      </c>
      <c r="AR123" s="160">
        <v>20</v>
      </c>
      <c r="AS123" s="159" t="s">
        <v>2791</v>
      </c>
      <c r="AT123" s="155" t="s">
        <v>2794</v>
      </c>
      <c r="AU123" s="160">
        <v>10</v>
      </c>
      <c r="AV123" s="184"/>
      <c r="AW123" s="155" t="s">
        <v>2795</v>
      </c>
      <c r="AX123" s="160">
        <v>10</v>
      </c>
      <c r="AY123" s="162"/>
      <c r="AZ123" s="70"/>
      <c r="BA123" s="70"/>
      <c r="BB123" s="70"/>
      <c r="BC123" s="70"/>
      <c r="BD123" s="29"/>
      <c r="BE123" s="29"/>
      <c r="BF123" s="29"/>
      <c r="BG123" s="29"/>
      <c r="BH123" s="29"/>
      <c r="BI123" s="29"/>
    </row>
    <row r="124" spans="1:61" ht="82.8" x14ac:dyDescent="0.3">
      <c r="A124" s="131">
        <v>105</v>
      </c>
      <c r="B124" s="116" t="s">
        <v>2622</v>
      </c>
      <c r="C124" s="132" t="s">
        <v>2773</v>
      </c>
      <c r="D124" s="117"/>
      <c r="E124" s="133" t="s">
        <v>2774</v>
      </c>
      <c r="F124" s="134">
        <v>9892</v>
      </c>
      <c r="G124" s="133" t="s">
        <v>2796</v>
      </c>
      <c r="H124" s="135">
        <v>2006</v>
      </c>
      <c r="I124" s="133" t="s">
        <v>2797</v>
      </c>
      <c r="J124" s="136">
        <v>64171</v>
      </c>
      <c r="K124" s="150" t="s">
        <v>2798</v>
      </c>
      <c r="L124" s="151" t="s">
        <v>2799</v>
      </c>
      <c r="M124" s="151" t="s">
        <v>2800</v>
      </c>
      <c r="N124" s="151" t="s">
        <v>2801</v>
      </c>
      <c r="O124" s="151" t="s">
        <v>2802</v>
      </c>
      <c r="P124" s="151">
        <v>4547</v>
      </c>
      <c r="Q124" s="152">
        <v>13.794922673294668</v>
      </c>
      <c r="R124" s="152">
        <v>8.8578638497652573</v>
      </c>
      <c r="S124" s="152">
        <v>2.6470588235294117</v>
      </c>
      <c r="T124" s="152">
        <v>2.29</v>
      </c>
      <c r="U124" s="153">
        <f t="shared" si="6"/>
        <v>13.794922673294668</v>
      </c>
      <c r="V124" s="152">
        <v>0</v>
      </c>
      <c r="W124" s="152">
        <v>100</v>
      </c>
      <c r="X124" s="154" t="s">
        <v>2785</v>
      </c>
      <c r="Y124" s="155">
        <v>2</v>
      </c>
      <c r="Z124" s="155">
        <v>5</v>
      </c>
      <c r="AA124" s="155">
        <v>4</v>
      </c>
      <c r="AB124" s="155">
        <v>4.1100000000000003</v>
      </c>
      <c r="AC124" s="156" t="s">
        <v>2633</v>
      </c>
      <c r="AD124" s="153">
        <v>19.128</v>
      </c>
      <c r="AE124" s="157">
        <v>5</v>
      </c>
      <c r="AF124" s="158">
        <v>0</v>
      </c>
      <c r="AG124" s="184"/>
      <c r="AH124" s="155"/>
      <c r="AI124" s="160"/>
      <c r="AJ124" s="159"/>
      <c r="AK124" s="155"/>
      <c r="AL124" s="160"/>
      <c r="AM124" s="159"/>
      <c r="AN124" s="151"/>
      <c r="AO124" s="160"/>
      <c r="AP124" s="159"/>
      <c r="AQ124" s="155"/>
      <c r="AR124" s="160"/>
      <c r="AS124" s="159"/>
      <c r="AT124" s="155"/>
      <c r="AU124" s="160"/>
      <c r="AV124" s="184"/>
      <c r="AW124" s="155"/>
      <c r="AX124" s="160"/>
      <c r="AY124" s="162"/>
      <c r="AZ124" s="70"/>
      <c r="BA124" s="70"/>
      <c r="BB124" s="70"/>
      <c r="BC124" s="70"/>
      <c r="BD124" s="29"/>
      <c r="BE124" s="29"/>
      <c r="BF124" s="29"/>
      <c r="BG124" s="29"/>
      <c r="BH124" s="29"/>
      <c r="BI124" s="29"/>
    </row>
    <row r="125" spans="1:61" ht="82.8" x14ac:dyDescent="0.3">
      <c r="A125" s="131">
        <v>105</v>
      </c>
      <c r="B125" s="116" t="s">
        <v>2622</v>
      </c>
      <c r="C125" s="132" t="s">
        <v>2773</v>
      </c>
      <c r="D125" s="117"/>
      <c r="E125" s="133" t="s">
        <v>2774</v>
      </c>
      <c r="F125" s="134">
        <v>9892</v>
      </c>
      <c r="G125" s="133" t="s">
        <v>2803</v>
      </c>
      <c r="H125" s="135">
        <v>2016</v>
      </c>
      <c r="I125" s="133" t="s">
        <v>2804</v>
      </c>
      <c r="J125" s="136">
        <v>105230</v>
      </c>
      <c r="K125" s="150" t="s">
        <v>8165</v>
      </c>
      <c r="L125" s="151" t="s">
        <v>2799</v>
      </c>
      <c r="M125" s="151" t="s">
        <v>2800</v>
      </c>
      <c r="N125" s="151" t="s">
        <v>2805</v>
      </c>
      <c r="O125" s="151" t="s">
        <v>2806</v>
      </c>
      <c r="P125" s="151">
        <v>6968</v>
      </c>
      <c r="Q125" s="152">
        <v>13.794922673294668</v>
      </c>
      <c r="R125" s="152">
        <v>8.8578638497652573</v>
      </c>
      <c r="S125" s="152">
        <v>2.6470588235294117</v>
      </c>
      <c r="T125" s="152">
        <v>2.29</v>
      </c>
      <c r="U125" s="153">
        <f t="shared" si="6"/>
        <v>13.794922673294668</v>
      </c>
      <c r="V125" s="152">
        <v>100</v>
      </c>
      <c r="W125" s="152">
        <v>45</v>
      </c>
      <c r="X125" s="154" t="s">
        <v>2785</v>
      </c>
      <c r="Y125" s="155">
        <v>2</v>
      </c>
      <c r="Z125" s="155">
        <v>5</v>
      </c>
      <c r="AA125" s="155">
        <v>4</v>
      </c>
      <c r="AB125" s="155">
        <v>4.1100000000000003</v>
      </c>
      <c r="AC125" s="156" t="s">
        <v>2633</v>
      </c>
      <c r="AD125" s="153">
        <v>19.128</v>
      </c>
      <c r="AE125" s="157">
        <v>5</v>
      </c>
      <c r="AF125" s="158">
        <v>100</v>
      </c>
      <c r="AG125" s="184" t="s">
        <v>2807</v>
      </c>
      <c r="AH125" s="155" t="s">
        <v>2808</v>
      </c>
      <c r="AI125" s="160">
        <v>20</v>
      </c>
      <c r="AJ125" s="159" t="s">
        <v>2791</v>
      </c>
      <c r="AK125" s="155" t="s">
        <v>2793</v>
      </c>
      <c r="AL125" s="160">
        <v>20</v>
      </c>
      <c r="AM125" s="159" t="s">
        <v>2789</v>
      </c>
      <c r="AN125" s="151" t="s">
        <v>2790</v>
      </c>
      <c r="AO125" s="160">
        <v>20</v>
      </c>
      <c r="AP125" s="159" t="s">
        <v>2791</v>
      </c>
      <c r="AQ125" s="155" t="s">
        <v>2809</v>
      </c>
      <c r="AR125" s="160">
        <v>20</v>
      </c>
      <c r="AS125" s="159"/>
      <c r="AT125" s="155"/>
      <c r="AU125" s="160"/>
      <c r="AV125" s="184"/>
      <c r="AW125" s="155" t="s">
        <v>2795</v>
      </c>
      <c r="AX125" s="160">
        <v>20</v>
      </c>
      <c r="AY125" s="162"/>
      <c r="AZ125" s="70"/>
      <c r="BA125" s="70"/>
      <c r="BB125" s="70"/>
      <c r="BC125" s="70"/>
      <c r="BD125" s="29"/>
      <c r="BE125" s="29"/>
      <c r="BF125" s="29"/>
      <c r="BG125" s="29"/>
      <c r="BH125" s="29"/>
      <c r="BI125" s="29"/>
    </row>
    <row r="126" spans="1:61" ht="179.4" x14ac:dyDescent="0.3">
      <c r="A126" s="131">
        <v>105</v>
      </c>
      <c r="B126" s="116" t="s">
        <v>2622</v>
      </c>
      <c r="C126" s="132" t="s">
        <v>2773</v>
      </c>
      <c r="D126" s="117"/>
      <c r="E126" s="133" t="s">
        <v>2774</v>
      </c>
      <c r="F126" s="134">
        <v>9892</v>
      </c>
      <c r="G126" s="133" t="s">
        <v>2810</v>
      </c>
      <c r="H126" s="135">
        <v>2000</v>
      </c>
      <c r="I126" s="133" t="s">
        <v>2811</v>
      </c>
      <c r="J126" s="136">
        <v>56612</v>
      </c>
      <c r="K126" s="150" t="s">
        <v>1850</v>
      </c>
      <c r="L126" s="183" t="s">
        <v>2812</v>
      </c>
      <c r="M126" s="183" t="s">
        <v>2813</v>
      </c>
      <c r="N126" s="151" t="s">
        <v>2814</v>
      </c>
      <c r="O126" s="151" t="s">
        <v>2815</v>
      </c>
      <c r="P126" s="151">
        <v>2467</v>
      </c>
      <c r="Q126" s="152">
        <v>10.714916470588236</v>
      </c>
      <c r="R126" s="152">
        <v>6.6602105882352944</v>
      </c>
      <c r="S126" s="152">
        <v>1.7647058823529411</v>
      </c>
      <c r="T126" s="152">
        <v>2.29</v>
      </c>
      <c r="U126" s="153">
        <f t="shared" si="6"/>
        <v>10.714916470588236</v>
      </c>
      <c r="V126" s="153">
        <v>90</v>
      </c>
      <c r="W126" s="152">
        <v>100</v>
      </c>
      <c r="X126" s="154" t="s">
        <v>2785</v>
      </c>
      <c r="Y126" s="155">
        <v>3</v>
      </c>
      <c r="Z126" s="155">
        <v>4</v>
      </c>
      <c r="AA126" s="155">
        <v>7</v>
      </c>
      <c r="AB126" s="155" t="s">
        <v>2786</v>
      </c>
      <c r="AC126" s="155">
        <v>143</v>
      </c>
      <c r="AD126" s="153">
        <v>19.128</v>
      </c>
      <c r="AE126" s="157">
        <v>5</v>
      </c>
      <c r="AF126" s="178">
        <v>90</v>
      </c>
      <c r="AG126" s="159" t="s">
        <v>2791</v>
      </c>
      <c r="AH126" s="155" t="s">
        <v>2816</v>
      </c>
      <c r="AI126" s="160">
        <v>10</v>
      </c>
      <c r="AJ126" s="184" t="s">
        <v>2787</v>
      </c>
      <c r="AK126" s="155" t="s">
        <v>2788</v>
      </c>
      <c r="AL126" s="160">
        <v>20</v>
      </c>
      <c r="AM126" s="159" t="s">
        <v>2791</v>
      </c>
      <c r="AN126" s="155" t="s">
        <v>2817</v>
      </c>
      <c r="AO126" s="160">
        <v>20</v>
      </c>
      <c r="AP126" s="159" t="s">
        <v>2789</v>
      </c>
      <c r="AQ126" s="151" t="s">
        <v>2790</v>
      </c>
      <c r="AR126" s="160">
        <v>10</v>
      </c>
      <c r="AS126" s="159"/>
      <c r="AT126" s="155"/>
      <c r="AU126" s="160"/>
      <c r="AV126" s="184"/>
      <c r="AW126" s="155" t="s">
        <v>2795</v>
      </c>
      <c r="AX126" s="160">
        <v>30</v>
      </c>
      <c r="AY126" s="162"/>
      <c r="AZ126" s="70"/>
      <c r="BA126" s="70"/>
      <c r="BB126" s="70"/>
      <c r="BC126" s="70"/>
      <c r="BD126" s="29"/>
      <c r="BE126" s="29"/>
      <c r="BF126" s="29"/>
      <c r="BG126" s="29"/>
      <c r="BH126" s="29"/>
      <c r="BI126" s="29"/>
    </row>
    <row r="127" spans="1:61" ht="82.8" x14ac:dyDescent="0.3">
      <c r="A127" s="131">
        <v>105</v>
      </c>
      <c r="B127" s="116" t="s">
        <v>2622</v>
      </c>
      <c r="C127" s="185" t="s">
        <v>2818</v>
      </c>
      <c r="D127" s="186"/>
      <c r="E127" s="187" t="s">
        <v>2819</v>
      </c>
      <c r="F127" s="186">
        <v>4650</v>
      </c>
      <c r="G127" s="187" t="s">
        <v>2820</v>
      </c>
      <c r="H127" s="188">
        <v>2001</v>
      </c>
      <c r="I127" s="187" t="s">
        <v>2821</v>
      </c>
      <c r="J127" s="189">
        <v>66453</v>
      </c>
      <c r="K127" s="183" t="s">
        <v>1850</v>
      </c>
      <c r="L127" s="183" t="s">
        <v>2779</v>
      </c>
      <c r="M127" s="183" t="s">
        <v>2822</v>
      </c>
      <c r="N127" s="183" t="s">
        <v>2823</v>
      </c>
      <c r="O127" s="183" t="s">
        <v>2824</v>
      </c>
      <c r="P127" s="183">
        <v>2529</v>
      </c>
      <c r="Q127" s="190">
        <v>10</v>
      </c>
      <c r="R127" s="190">
        <v>8</v>
      </c>
      <c r="S127" s="190">
        <v>2</v>
      </c>
      <c r="T127" s="190">
        <v>0</v>
      </c>
      <c r="U127" s="153">
        <v>10</v>
      </c>
      <c r="V127" s="152">
        <v>8</v>
      </c>
      <c r="W127" s="190">
        <v>100</v>
      </c>
      <c r="X127" s="154" t="s">
        <v>2825</v>
      </c>
      <c r="Y127" s="155">
        <v>3</v>
      </c>
      <c r="Z127" s="155">
        <v>11</v>
      </c>
      <c r="AA127" s="155">
        <v>5</v>
      </c>
      <c r="AB127" s="155">
        <v>4</v>
      </c>
      <c r="AC127" s="156" t="s">
        <v>2633</v>
      </c>
      <c r="AD127" s="163" t="s">
        <v>2633</v>
      </c>
      <c r="AE127" s="157">
        <v>5</v>
      </c>
      <c r="AF127" s="178">
        <v>0</v>
      </c>
      <c r="AG127" s="179"/>
      <c r="AH127" s="180"/>
      <c r="AI127" s="181"/>
      <c r="AJ127" s="179"/>
      <c r="AK127" s="180"/>
      <c r="AL127" s="181"/>
      <c r="AM127" s="179"/>
      <c r="AN127" s="180"/>
      <c r="AO127" s="181"/>
      <c r="AP127" s="179"/>
      <c r="AQ127" s="180"/>
      <c r="AR127" s="181"/>
      <c r="AS127" s="179"/>
      <c r="AT127" s="180"/>
      <c r="AU127" s="181"/>
      <c r="AV127" s="179"/>
      <c r="AW127" s="180"/>
      <c r="AX127" s="181"/>
      <c r="AY127" s="162"/>
      <c r="AZ127" s="70"/>
      <c r="BA127" s="70"/>
      <c r="BB127" s="70"/>
      <c r="BC127" s="70"/>
      <c r="BD127" s="29"/>
      <c r="BE127" s="29"/>
      <c r="BF127" s="29"/>
      <c r="BG127" s="29"/>
      <c r="BH127" s="29"/>
      <c r="BI127" s="29"/>
    </row>
    <row r="128" spans="1:61" ht="96.6" x14ac:dyDescent="0.3">
      <c r="A128" s="131">
        <v>105</v>
      </c>
      <c r="B128" s="116" t="s">
        <v>2622</v>
      </c>
      <c r="C128" s="185" t="s">
        <v>2818</v>
      </c>
      <c r="D128" s="134"/>
      <c r="E128" s="191" t="s">
        <v>2826</v>
      </c>
      <c r="F128" s="192" t="s">
        <v>2827</v>
      </c>
      <c r="G128" s="133" t="s">
        <v>2828</v>
      </c>
      <c r="H128" s="182">
        <v>2011</v>
      </c>
      <c r="I128" s="133" t="s">
        <v>2829</v>
      </c>
      <c r="J128" s="121">
        <v>57864</v>
      </c>
      <c r="K128" s="155" t="s">
        <v>2830</v>
      </c>
      <c r="L128" s="183" t="s">
        <v>2812</v>
      </c>
      <c r="M128" s="183" t="s">
        <v>2813</v>
      </c>
      <c r="N128" s="183" t="s">
        <v>2831</v>
      </c>
      <c r="O128" s="183" t="s">
        <v>2832</v>
      </c>
      <c r="P128" s="155">
        <v>6317</v>
      </c>
      <c r="Q128" s="153">
        <v>8</v>
      </c>
      <c r="R128" s="153">
        <v>6.82</v>
      </c>
      <c r="S128" s="153">
        <v>1.18</v>
      </c>
      <c r="T128" s="153">
        <v>0</v>
      </c>
      <c r="U128" s="153">
        <v>8</v>
      </c>
      <c r="V128" s="152">
        <v>18</v>
      </c>
      <c r="W128" s="152">
        <v>100</v>
      </c>
      <c r="X128" s="154" t="s">
        <v>2825</v>
      </c>
      <c r="Y128" s="155">
        <v>3</v>
      </c>
      <c r="Z128" s="155">
        <v>11</v>
      </c>
      <c r="AA128" s="155">
        <v>5</v>
      </c>
      <c r="AB128" s="155">
        <v>4</v>
      </c>
      <c r="AC128" s="156" t="s">
        <v>2633</v>
      </c>
      <c r="AD128" s="163" t="s">
        <v>2633</v>
      </c>
      <c r="AE128" s="157">
        <v>5</v>
      </c>
      <c r="AF128" s="178">
        <v>0</v>
      </c>
      <c r="AG128" s="179"/>
      <c r="AH128" s="180"/>
      <c r="AI128" s="181"/>
      <c r="AJ128" s="179"/>
      <c r="AK128" s="180"/>
      <c r="AL128" s="181"/>
      <c r="AM128" s="179"/>
      <c r="AN128" s="180"/>
      <c r="AO128" s="181"/>
      <c r="AP128" s="179"/>
      <c r="AQ128" s="180"/>
      <c r="AR128" s="181"/>
      <c r="AS128" s="179"/>
      <c r="AT128" s="180"/>
      <c r="AU128" s="181"/>
      <c r="AV128" s="179"/>
      <c r="AW128" s="180"/>
      <c r="AX128" s="181"/>
      <c r="AY128" s="162"/>
      <c r="AZ128" s="70"/>
      <c r="BA128" s="70"/>
      <c r="BB128" s="70"/>
      <c r="BC128" s="70"/>
      <c r="BD128" s="29"/>
      <c r="BE128" s="29"/>
      <c r="BF128" s="29"/>
      <c r="BG128" s="29"/>
      <c r="BH128" s="29"/>
      <c r="BI128" s="29"/>
    </row>
    <row r="129" spans="1:61" ht="69" x14ac:dyDescent="0.3">
      <c r="A129" s="131">
        <v>105</v>
      </c>
      <c r="B129" s="116" t="s">
        <v>2622</v>
      </c>
      <c r="C129" s="185" t="s">
        <v>2818</v>
      </c>
      <c r="D129" s="134"/>
      <c r="E129" s="191" t="s">
        <v>2833</v>
      </c>
      <c r="F129" s="192" t="s">
        <v>2834</v>
      </c>
      <c r="G129" s="133" t="s">
        <v>2835</v>
      </c>
      <c r="H129" s="182">
        <v>2000</v>
      </c>
      <c r="I129" s="191" t="s">
        <v>2836</v>
      </c>
      <c r="J129" s="121">
        <v>612342</v>
      </c>
      <c r="K129" s="155" t="s">
        <v>2837</v>
      </c>
      <c r="L129" s="151" t="s">
        <v>2838</v>
      </c>
      <c r="M129" s="151" t="s">
        <v>2839</v>
      </c>
      <c r="N129" s="183" t="s">
        <v>2840</v>
      </c>
      <c r="O129" s="183" t="s">
        <v>2841</v>
      </c>
      <c r="P129" s="155">
        <v>2413</v>
      </c>
      <c r="Q129" s="153">
        <v>1452.27</v>
      </c>
      <c r="R129" s="153">
        <v>11199.7</v>
      </c>
      <c r="S129" s="153">
        <v>67970.53</v>
      </c>
      <c r="T129" s="153">
        <v>37011.46</v>
      </c>
      <c r="U129" s="153">
        <v>1563.17</v>
      </c>
      <c r="V129" s="152">
        <v>65</v>
      </c>
      <c r="W129" s="152">
        <v>100</v>
      </c>
      <c r="X129" s="154" t="s">
        <v>2825</v>
      </c>
      <c r="Y129" s="155">
        <v>6</v>
      </c>
      <c r="Z129" s="155">
        <v>6</v>
      </c>
      <c r="AA129" s="155">
        <v>2</v>
      </c>
      <c r="AB129" s="155">
        <v>43</v>
      </c>
      <c r="AC129" s="156" t="s">
        <v>2633</v>
      </c>
      <c r="AD129" s="153">
        <v>100</v>
      </c>
      <c r="AE129" s="157">
        <v>14.2</v>
      </c>
      <c r="AF129" s="178">
        <v>65</v>
      </c>
      <c r="AG129" s="179" t="s">
        <v>2842</v>
      </c>
      <c r="AH129" s="180" t="s">
        <v>2826</v>
      </c>
      <c r="AI129" s="181">
        <v>30</v>
      </c>
      <c r="AJ129" s="179" t="s">
        <v>2843</v>
      </c>
      <c r="AK129" s="151" t="s">
        <v>2844</v>
      </c>
      <c r="AL129" s="181">
        <v>35</v>
      </c>
      <c r="AM129" s="179"/>
      <c r="AN129" s="180"/>
      <c r="AO129" s="181"/>
      <c r="AP129" s="179"/>
      <c r="AQ129" s="180"/>
      <c r="AR129" s="181"/>
      <c r="AS129" s="179"/>
      <c r="AT129" s="180"/>
      <c r="AU129" s="181"/>
      <c r="AV129" s="179"/>
      <c r="AW129" s="180"/>
      <c r="AX129" s="181"/>
      <c r="AY129" s="162"/>
      <c r="AZ129" s="70"/>
      <c r="BA129" s="70"/>
      <c r="BB129" s="70"/>
      <c r="BC129" s="70"/>
      <c r="BD129" s="29"/>
      <c r="BE129" s="29"/>
      <c r="BF129" s="29"/>
      <c r="BG129" s="29"/>
      <c r="BH129" s="29"/>
      <c r="BI129" s="29"/>
    </row>
    <row r="130" spans="1:61" ht="110.4" x14ac:dyDescent="0.3">
      <c r="A130" s="131">
        <v>105</v>
      </c>
      <c r="B130" s="116" t="s">
        <v>2622</v>
      </c>
      <c r="C130" s="185" t="s">
        <v>2818</v>
      </c>
      <c r="D130" s="134"/>
      <c r="E130" s="191" t="s">
        <v>2845</v>
      </c>
      <c r="F130" s="192" t="s">
        <v>2846</v>
      </c>
      <c r="G130" s="133" t="s">
        <v>2847</v>
      </c>
      <c r="H130" s="182">
        <v>2007</v>
      </c>
      <c r="I130" s="191" t="s">
        <v>2848</v>
      </c>
      <c r="J130" s="121">
        <v>78803</v>
      </c>
      <c r="K130" s="155" t="s">
        <v>2830</v>
      </c>
      <c r="L130" s="151" t="s">
        <v>2849</v>
      </c>
      <c r="M130" s="151" t="s">
        <v>2850</v>
      </c>
      <c r="N130" s="183" t="s">
        <v>2851</v>
      </c>
      <c r="O130" s="183" t="s">
        <v>2852</v>
      </c>
      <c r="P130" s="155">
        <v>4821</v>
      </c>
      <c r="Q130" s="153">
        <v>87.34</v>
      </c>
      <c r="R130" s="153">
        <v>10.37</v>
      </c>
      <c r="S130" s="153">
        <v>1.97</v>
      </c>
      <c r="T130" s="153">
        <v>75</v>
      </c>
      <c r="U130" s="153">
        <v>87.34</v>
      </c>
      <c r="V130" s="152">
        <v>65</v>
      </c>
      <c r="W130" s="152">
        <v>100</v>
      </c>
      <c r="X130" s="154" t="s">
        <v>2825</v>
      </c>
      <c r="Y130" s="155">
        <v>4</v>
      </c>
      <c r="Z130" s="155">
        <v>9</v>
      </c>
      <c r="AA130" s="155">
        <v>2</v>
      </c>
      <c r="AB130" s="155">
        <v>40</v>
      </c>
      <c r="AC130" s="156" t="s">
        <v>2633</v>
      </c>
      <c r="AD130" s="163" t="s">
        <v>2633</v>
      </c>
      <c r="AE130" s="157">
        <v>5</v>
      </c>
      <c r="AF130" s="178">
        <v>65</v>
      </c>
      <c r="AG130" s="179" t="s">
        <v>2842</v>
      </c>
      <c r="AH130" s="180" t="s">
        <v>2845</v>
      </c>
      <c r="AI130" s="181">
        <v>30</v>
      </c>
      <c r="AJ130" s="179" t="s">
        <v>2843</v>
      </c>
      <c r="AK130" s="180" t="s">
        <v>2845</v>
      </c>
      <c r="AL130" s="181">
        <v>35</v>
      </c>
      <c r="AM130" s="179"/>
      <c r="AN130" s="180"/>
      <c r="AO130" s="181"/>
      <c r="AP130" s="179"/>
      <c r="AQ130" s="180"/>
      <c r="AR130" s="181"/>
      <c r="AS130" s="179"/>
      <c r="AT130" s="180"/>
      <c r="AU130" s="181"/>
      <c r="AV130" s="179"/>
      <c r="AW130" s="180"/>
      <c r="AX130" s="181"/>
      <c r="AY130" s="162"/>
      <c r="AZ130" s="70"/>
      <c r="BA130" s="70"/>
      <c r="BB130" s="70"/>
      <c r="BC130" s="70"/>
      <c r="BD130" s="29"/>
      <c r="BE130" s="29"/>
      <c r="BF130" s="29"/>
      <c r="BG130" s="29"/>
      <c r="BH130" s="29"/>
      <c r="BI130" s="29"/>
    </row>
    <row r="131" spans="1:61" ht="110.4" x14ac:dyDescent="0.3">
      <c r="A131" s="131">
        <v>105</v>
      </c>
      <c r="B131" s="116" t="s">
        <v>2622</v>
      </c>
      <c r="C131" s="185" t="s">
        <v>2818</v>
      </c>
      <c r="D131" s="134"/>
      <c r="E131" s="191" t="s">
        <v>2833</v>
      </c>
      <c r="F131" s="192" t="s">
        <v>2834</v>
      </c>
      <c r="G131" s="133" t="s">
        <v>2853</v>
      </c>
      <c r="H131" s="182">
        <v>2008</v>
      </c>
      <c r="I131" s="191" t="s">
        <v>2854</v>
      </c>
      <c r="J131" s="121">
        <v>252280</v>
      </c>
      <c r="K131" s="155" t="s">
        <v>2855</v>
      </c>
      <c r="L131" s="151" t="s">
        <v>2856</v>
      </c>
      <c r="M131" s="151" t="s">
        <v>2857</v>
      </c>
      <c r="N131" s="155" t="s">
        <v>2858</v>
      </c>
      <c r="O131" s="155" t="s">
        <v>2859</v>
      </c>
      <c r="P131" s="155">
        <v>4957</v>
      </c>
      <c r="Q131" s="153">
        <v>478.94</v>
      </c>
      <c r="R131" s="153">
        <v>52875.89</v>
      </c>
      <c r="S131" s="153">
        <v>43811.54</v>
      </c>
      <c r="T131" s="153">
        <v>78124.75</v>
      </c>
      <c r="U131" s="153">
        <v>478.94</v>
      </c>
      <c r="V131" s="152">
        <v>80</v>
      </c>
      <c r="W131" s="152">
        <v>100</v>
      </c>
      <c r="X131" s="154" t="s">
        <v>2825</v>
      </c>
      <c r="Y131" s="155">
        <v>6</v>
      </c>
      <c r="Z131" s="155">
        <v>4</v>
      </c>
      <c r="AA131" s="155">
        <v>8</v>
      </c>
      <c r="AB131" s="155">
        <v>40</v>
      </c>
      <c r="AC131" s="156" t="s">
        <v>2633</v>
      </c>
      <c r="AD131" s="163" t="s">
        <v>2633</v>
      </c>
      <c r="AE131" s="157">
        <v>5</v>
      </c>
      <c r="AF131" s="178">
        <v>100</v>
      </c>
      <c r="AG131" s="179" t="s">
        <v>2842</v>
      </c>
      <c r="AH131" s="180" t="s">
        <v>2833</v>
      </c>
      <c r="AI131" s="181">
        <v>65</v>
      </c>
      <c r="AJ131" s="179" t="s">
        <v>2843</v>
      </c>
      <c r="AK131" s="180" t="s">
        <v>2833</v>
      </c>
      <c r="AL131" s="181">
        <v>35</v>
      </c>
      <c r="AM131" s="179"/>
      <c r="AN131" s="180"/>
      <c r="AO131" s="181"/>
      <c r="AP131" s="179"/>
      <c r="AQ131" s="180"/>
      <c r="AR131" s="181"/>
      <c r="AS131" s="179"/>
      <c r="AT131" s="180"/>
      <c r="AU131" s="181"/>
      <c r="AV131" s="179"/>
      <c r="AW131" s="180"/>
      <c r="AX131" s="181"/>
      <c r="AY131" s="162"/>
      <c r="AZ131" s="70"/>
      <c r="BA131" s="70"/>
      <c r="BB131" s="70"/>
      <c r="BC131" s="70"/>
      <c r="BD131" s="29"/>
      <c r="BE131" s="29"/>
      <c r="BF131" s="29"/>
      <c r="BG131" s="29"/>
      <c r="BH131" s="29"/>
      <c r="BI131" s="29"/>
    </row>
    <row r="132" spans="1:61" ht="82.8" x14ac:dyDescent="0.3">
      <c r="A132" s="131">
        <v>105</v>
      </c>
      <c r="B132" s="116" t="s">
        <v>2622</v>
      </c>
      <c r="C132" s="185" t="s">
        <v>2818</v>
      </c>
      <c r="D132" s="134"/>
      <c r="E132" s="191" t="s">
        <v>2860</v>
      </c>
      <c r="F132" s="192" t="s">
        <v>2861</v>
      </c>
      <c r="G132" s="133" t="s">
        <v>2862</v>
      </c>
      <c r="H132" s="182">
        <v>2012</v>
      </c>
      <c r="I132" s="191" t="s">
        <v>2863</v>
      </c>
      <c r="J132" s="121">
        <v>62875</v>
      </c>
      <c r="K132" s="155" t="s">
        <v>2830</v>
      </c>
      <c r="L132" s="151" t="s">
        <v>2864</v>
      </c>
      <c r="M132" s="151" t="s">
        <v>2865</v>
      </c>
      <c r="N132" s="155" t="s">
        <v>2866</v>
      </c>
      <c r="O132" s="155" t="s">
        <v>2867</v>
      </c>
      <c r="P132" s="155">
        <v>6357</v>
      </c>
      <c r="Q132" s="153"/>
      <c r="R132" s="153"/>
      <c r="S132" s="153"/>
      <c r="T132" s="153"/>
      <c r="U132" s="153"/>
      <c r="V132" s="152">
        <v>54</v>
      </c>
      <c r="W132" s="152">
        <v>100</v>
      </c>
      <c r="X132" s="154" t="s">
        <v>2825</v>
      </c>
      <c r="Y132" s="155">
        <v>6</v>
      </c>
      <c r="Z132" s="155">
        <v>4</v>
      </c>
      <c r="AA132" s="155">
        <v>8</v>
      </c>
      <c r="AB132" s="155">
        <v>40</v>
      </c>
      <c r="AC132" s="156" t="s">
        <v>2633</v>
      </c>
      <c r="AD132" s="163" t="s">
        <v>2633</v>
      </c>
      <c r="AE132" s="157">
        <v>5</v>
      </c>
      <c r="AF132" s="178">
        <v>50</v>
      </c>
      <c r="AG132" s="179" t="s">
        <v>2842</v>
      </c>
      <c r="AH132" s="180" t="s">
        <v>2860</v>
      </c>
      <c r="AI132" s="181">
        <v>50</v>
      </c>
      <c r="AJ132" s="193"/>
      <c r="AK132" s="180"/>
      <c r="AL132" s="160"/>
      <c r="AM132" s="179"/>
      <c r="AN132" s="180"/>
      <c r="AO132" s="181"/>
      <c r="AP132" s="179"/>
      <c r="AQ132" s="180"/>
      <c r="AR132" s="181"/>
      <c r="AS132" s="179"/>
      <c r="AT132" s="180"/>
      <c r="AU132" s="181"/>
      <c r="AV132" s="179"/>
      <c r="AW132" s="180"/>
      <c r="AX132" s="181"/>
      <c r="AY132" s="162"/>
      <c r="AZ132" s="70"/>
      <c r="BA132" s="70"/>
      <c r="BB132" s="70"/>
      <c r="BC132" s="70"/>
      <c r="BD132" s="29"/>
      <c r="BE132" s="29"/>
      <c r="BF132" s="29"/>
      <c r="BG132" s="29"/>
      <c r="BH132" s="29"/>
      <c r="BI132" s="29"/>
    </row>
    <row r="133" spans="1:61" ht="96.6" x14ac:dyDescent="0.3">
      <c r="A133" s="131">
        <v>105</v>
      </c>
      <c r="B133" s="116" t="s">
        <v>2622</v>
      </c>
      <c r="C133" s="185" t="s">
        <v>2818</v>
      </c>
      <c r="D133" s="134"/>
      <c r="E133" s="191" t="s">
        <v>2868</v>
      </c>
      <c r="F133" s="192" t="s">
        <v>2869</v>
      </c>
      <c r="G133" s="133" t="s">
        <v>2870</v>
      </c>
      <c r="H133" s="182">
        <v>2011</v>
      </c>
      <c r="I133" s="191" t="s">
        <v>2871</v>
      </c>
      <c r="J133" s="121">
        <v>55543</v>
      </c>
      <c r="K133" s="155" t="s">
        <v>2830</v>
      </c>
      <c r="L133" s="183" t="s">
        <v>2812</v>
      </c>
      <c r="M133" s="183" t="s">
        <v>2813</v>
      </c>
      <c r="N133" s="155" t="s">
        <v>2872</v>
      </c>
      <c r="O133" s="155" t="s">
        <v>2873</v>
      </c>
      <c r="P133" s="155">
        <v>6189</v>
      </c>
      <c r="Q133" s="153">
        <v>7.73</v>
      </c>
      <c r="R133" s="153">
        <v>6.55</v>
      </c>
      <c r="S133" s="153">
        <v>1.18</v>
      </c>
      <c r="T133" s="153">
        <v>0</v>
      </c>
      <c r="U133" s="153">
        <v>7.7299999999999995</v>
      </c>
      <c r="V133" s="153">
        <v>50</v>
      </c>
      <c r="W133" s="152">
        <v>100</v>
      </c>
      <c r="X133" s="154" t="s">
        <v>2825</v>
      </c>
      <c r="Y133" s="155">
        <v>3</v>
      </c>
      <c r="Z133" s="155">
        <v>4</v>
      </c>
      <c r="AA133" s="155">
        <v>4</v>
      </c>
      <c r="AB133" s="155">
        <v>30</v>
      </c>
      <c r="AC133" s="156" t="s">
        <v>2633</v>
      </c>
      <c r="AD133" s="163" t="s">
        <v>2633</v>
      </c>
      <c r="AE133" s="157">
        <v>5</v>
      </c>
      <c r="AF133" s="178">
        <v>100</v>
      </c>
      <c r="AG133" s="179" t="s">
        <v>2874</v>
      </c>
      <c r="AH133" s="151" t="s">
        <v>2844</v>
      </c>
      <c r="AI133" s="181">
        <v>11</v>
      </c>
      <c r="AJ133" s="179" t="s">
        <v>2875</v>
      </c>
      <c r="AK133" s="151" t="s">
        <v>2876</v>
      </c>
      <c r="AL133" s="181">
        <v>83</v>
      </c>
      <c r="AM133" s="179" t="s">
        <v>2843</v>
      </c>
      <c r="AN133" s="151" t="s">
        <v>2877</v>
      </c>
      <c r="AO133" s="181">
        <v>6</v>
      </c>
      <c r="AP133" s="179"/>
      <c r="AQ133" s="180"/>
      <c r="AR133" s="181"/>
      <c r="AS133" s="179"/>
      <c r="AT133" s="180"/>
      <c r="AU133" s="181"/>
      <c r="AV133" s="179"/>
      <c r="AW133" s="180"/>
      <c r="AX133" s="181"/>
      <c r="AY133" s="162"/>
      <c r="AZ133" s="70"/>
      <c r="BA133" s="70"/>
      <c r="BB133" s="70"/>
      <c r="BC133" s="70"/>
      <c r="BD133" s="29"/>
      <c r="BE133" s="29"/>
      <c r="BF133" s="29"/>
      <c r="BG133" s="29"/>
      <c r="BH133" s="29"/>
      <c r="BI133" s="29"/>
    </row>
    <row r="134" spans="1:61" ht="96.6" x14ac:dyDescent="0.3">
      <c r="A134" s="131">
        <v>105</v>
      </c>
      <c r="B134" s="116" t="s">
        <v>2622</v>
      </c>
      <c r="C134" s="185" t="s">
        <v>2818</v>
      </c>
      <c r="D134" s="134"/>
      <c r="E134" s="191" t="s">
        <v>2878</v>
      </c>
      <c r="F134" s="192" t="s">
        <v>2879</v>
      </c>
      <c r="G134" s="191" t="s">
        <v>2880</v>
      </c>
      <c r="H134" s="182">
        <v>2010</v>
      </c>
      <c r="I134" s="191" t="s">
        <v>2881</v>
      </c>
      <c r="J134" s="121">
        <v>40106</v>
      </c>
      <c r="K134" s="155" t="s">
        <v>2830</v>
      </c>
      <c r="L134" s="151" t="s">
        <v>2882</v>
      </c>
      <c r="M134" s="151" t="s">
        <v>2883</v>
      </c>
      <c r="N134" s="155" t="s">
        <v>2884</v>
      </c>
      <c r="O134" s="155" t="s">
        <v>2885</v>
      </c>
      <c r="P134" s="155">
        <v>5985</v>
      </c>
      <c r="Q134" s="153">
        <v>404.04</v>
      </c>
      <c r="R134" s="153">
        <v>3179.67</v>
      </c>
      <c r="S134" s="153">
        <v>8311.4500000000007</v>
      </c>
      <c r="T134" s="153">
        <v>4670.57</v>
      </c>
      <c r="U134" s="153">
        <v>404.04</v>
      </c>
      <c r="V134" s="152">
        <v>72</v>
      </c>
      <c r="W134" s="152">
        <v>63</v>
      </c>
      <c r="X134" s="154" t="s">
        <v>2825</v>
      </c>
      <c r="Y134" s="155">
        <v>6</v>
      </c>
      <c r="Z134" s="155">
        <v>6</v>
      </c>
      <c r="AA134" s="155">
        <v>2</v>
      </c>
      <c r="AB134" s="155">
        <v>43</v>
      </c>
      <c r="AC134" s="156" t="s">
        <v>2633</v>
      </c>
      <c r="AD134" s="163" t="s">
        <v>2633</v>
      </c>
      <c r="AE134" s="157">
        <v>14.2</v>
      </c>
      <c r="AF134" s="178">
        <v>72</v>
      </c>
      <c r="AG134" s="179" t="s">
        <v>2842</v>
      </c>
      <c r="AH134" s="155" t="s">
        <v>2886</v>
      </c>
      <c r="AI134" s="181">
        <v>37</v>
      </c>
      <c r="AJ134" s="179" t="s">
        <v>2843</v>
      </c>
      <c r="AK134" s="155" t="s">
        <v>2886</v>
      </c>
      <c r="AL134" s="181">
        <v>35</v>
      </c>
      <c r="AM134" s="179"/>
      <c r="AN134" s="180"/>
      <c r="AO134" s="181"/>
      <c r="AP134" s="179"/>
      <c r="AQ134" s="180"/>
      <c r="AR134" s="181"/>
      <c r="AS134" s="179"/>
      <c r="AT134" s="180"/>
      <c r="AU134" s="181"/>
      <c r="AV134" s="179"/>
      <c r="AW134" s="180"/>
      <c r="AX134" s="181"/>
      <c r="AY134" s="162"/>
      <c r="AZ134" s="70"/>
      <c r="BA134" s="70"/>
      <c r="BB134" s="70"/>
      <c r="BC134" s="70"/>
      <c r="BD134" s="29"/>
      <c r="BE134" s="29"/>
      <c r="BF134" s="29"/>
      <c r="BG134" s="29"/>
      <c r="BH134" s="29"/>
      <c r="BI134" s="29"/>
    </row>
    <row r="135" spans="1:61" ht="179.4" x14ac:dyDescent="0.3">
      <c r="A135" s="131">
        <v>105</v>
      </c>
      <c r="B135" s="116" t="s">
        <v>2622</v>
      </c>
      <c r="C135" s="185" t="s">
        <v>2818</v>
      </c>
      <c r="D135" s="134"/>
      <c r="E135" s="191" t="s">
        <v>2833</v>
      </c>
      <c r="F135" s="192" t="s">
        <v>2834</v>
      </c>
      <c r="G135" s="133" t="s">
        <v>2887</v>
      </c>
      <c r="H135" s="182">
        <v>2014</v>
      </c>
      <c r="I135" s="191" t="s">
        <v>2888</v>
      </c>
      <c r="J135" s="121">
        <v>165755</v>
      </c>
      <c r="K135" s="155" t="s">
        <v>2889</v>
      </c>
      <c r="L135" s="183" t="s">
        <v>2890</v>
      </c>
      <c r="M135" s="183" t="s">
        <v>2891</v>
      </c>
      <c r="N135" s="155" t="s">
        <v>2892</v>
      </c>
      <c r="O135" s="155" t="s">
        <v>2893</v>
      </c>
      <c r="P135" s="155">
        <v>6756</v>
      </c>
      <c r="Q135" s="153"/>
      <c r="R135" s="153"/>
      <c r="S135" s="153"/>
      <c r="T135" s="153"/>
      <c r="U135" s="153"/>
      <c r="V135" s="152">
        <v>95</v>
      </c>
      <c r="W135" s="152">
        <v>80</v>
      </c>
      <c r="X135" s="154"/>
      <c r="Y135" s="155">
        <v>6</v>
      </c>
      <c r="Z135" s="155">
        <v>6</v>
      </c>
      <c r="AA135" s="155">
        <v>2</v>
      </c>
      <c r="AB135" s="155">
        <v>43</v>
      </c>
      <c r="AC135" s="156" t="s">
        <v>2633</v>
      </c>
      <c r="AD135" s="163" t="s">
        <v>2633</v>
      </c>
      <c r="AE135" s="157">
        <v>5</v>
      </c>
      <c r="AF135" s="178">
        <v>95</v>
      </c>
      <c r="AG135" s="179" t="s">
        <v>2842</v>
      </c>
      <c r="AH135" s="180" t="s">
        <v>2833</v>
      </c>
      <c r="AI135" s="181">
        <v>60</v>
      </c>
      <c r="AJ135" s="179" t="s">
        <v>2843</v>
      </c>
      <c r="AK135" s="180" t="s">
        <v>2833</v>
      </c>
      <c r="AL135" s="181">
        <v>35</v>
      </c>
      <c r="AM135" s="179"/>
      <c r="AN135" s="180"/>
      <c r="AO135" s="181"/>
      <c r="AP135" s="179"/>
      <c r="AQ135" s="180"/>
      <c r="AR135" s="181"/>
      <c r="AS135" s="179"/>
      <c r="AT135" s="180"/>
      <c r="AU135" s="181"/>
      <c r="AV135" s="179"/>
      <c r="AW135" s="180"/>
      <c r="AX135" s="181"/>
      <c r="AY135" s="162"/>
      <c r="AZ135" s="70"/>
      <c r="BA135" s="70"/>
      <c r="BB135" s="70"/>
      <c r="BC135" s="70"/>
      <c r="BD135" s="29"/>
      <c r="BE135" s="29"/>
      <c r="BF135" s="29"/>
      <c r="BG135" s="29"/>
      <c r="BH135" s="29"/>
      <c r="BI135" s="29"/>
    </row>
    <row r="136" spans="1:61" s="40" customFormat="1" ht="27.6" x14ac:dyDescent="0.3">
      <c r="A136" s="115">
        <v>106</v>
      </c>
      <c r="B136" s="116" t="s">
        <v>4671</v>
      </c>
      <c r="C136" s="115"/>
      <c r="D136" s="117" t="s">
        <v>2368</v>
      </c>
      <c r="E136" s="118" t="s">
        <v>4672</v>
      </c>
      <c r="F136" s="119" t="s">
        <v>4673</v>
      </c>
      <c r="G136" s="118" t="s">
        <v>4674</v>
      </c>
      <c r="H136" s="120">
        <v>2002</v>
      </c>
      <c r="I136" s="118" t="s">
        <v>4675</v>
      </c>
      <c r="J136" s="194">
        <v>53056</v>
      </c>
      <c r="K136" s="180" t="s">
        <v>844</v>
      </c>
      <c r="L136" s="180" t="s">
        <v>4676</v>
      </c>
      <c r="M136" s="180" t="s">
        <v>4677</v>
      </c>
      <c r="N136" s="180" t="s">
        <v>4678</v>
      </c>
      <c r="O136" s="180" t="s">
        <v>4679</v>
      </c>
      <c r="P136" s="180">
        <v>39555</v>
      </c>
      <c r="Q136" s="180">
        <v>36.5</v>
      </c>
      <c r="R136" s="180">
        <v>6.24</v>
      </c>
      <c r="S136" s="180">
        <v>17.88</v>
      </c>
      <c r="T136" s="180">
        <v>12.38</v>
      </c>
      <c r="U136" s="180">
        <v>36.5</v>
      </c>
      <c r="V136" s="180">
        <v>100</v>
      </c>
      <c r="W136" s="180">
        <v>100</v>
      </c>
      <c r="X136" s="151" t="s">
        <v>7460</v>
      </c>
      <c r="Y136" s="180">
        <v>4</v>
      </c>
      <c r="Z136" s="180">
        <v>5</v>
      </c>
      <c r="AA136" s="180">
        <v>3</v>
      </c>
      <c r="AB136" s="180">
        <v>44</v>
      </c>
      <c r="AC136" s="180" t="s">
        <v>4680</v>
      </c>
      <c r="AD136" s="180"/>
      <c r="AE136" s="195">
        <v>5</v>
      </c>
      <c r="AF136" s="178">
        <v>100</v>
      </c>
      <c r="AG136" s="179" t="s">
        <v>4337</v>
      </c>
      <c r="AH136" s="180" t="s">
        <v>4338</v>
      </c>
      <c r="AI136" s="181">
        <v>100</v>
      </c>
      <c r="AJ136" s="179"/>
      <c r="AK136" s="180"/>
      <c r="AL136" s="181" t="s">
        <v>4681</v>
      </c>
      <c r="AM136" s="179"/>
      <c r="AN136" s="180"/>
      <c r="AO136" s="181" t="s">
        <v>4681</v>
      </c>
      <c r="AP136" s="179"/>
      <c r="AQ136" s="180"/>
      <c r="AR136" s="181" t="s">
        <v>4681</v>
      </c>
      <c r="AS136" s="179"/>
      <c r="AT136" s="180"/>
      <c r="AU136" s="196"/>
      <c r="AV136" s="179"/>
      <c r="AW136" s="180"/>
      <c r="AX136" s="197"/>
      <c r="AY136" s="162"/>
      <c r="AZ136" s="70"/>
      <c r="BA136" s="70"/>
      <c r="BB136" s="70"/>
      <c r="BC136" s="70"/>
      <c r="BD136" s="61"/>
      <c r="BE136" s="61"/>
      <c r="BF136" s="61"/>
      <c r="BG136" s="61"/>
      <c r="BH136" s="61"/>
      <c r="BI136" s="61"/>
    </row>
    <row r="137" spans="1:61" s="40" customFormat="1" ht="55.2" x14ac:dyDescent="0.3">
      <c r="A137" s="115">
        <v>106</v>
      </c>
      <c r="B137" s="116" t="s">
        <v>4671</v>
      </c>
      <c r="C137" s="115"/>
      <c r="D137" s="117" t="s">
        <v>2368</v>
      </c>
      <c r="E137" s="118" t="s">
        <v>4682</v>
      </c>
      <c r="F137" s="119">
        <v>18274</v>
      </c>
      <c r="G137" s="118" t="s">
        <v>4683</v>
      </c>
      <c r="H137" s="120">
        <v>2009</v>
      </c>
      <c r="I137" s="118" t="s">
        <v>4684</v>
      </c>
      <c r="J137" s="194">
        <v>113192.3</v>
      </c>
      <c r="K137" s="180" t="s">
        <v>677</v>
      </c>
      <c r="L137" s="180" t="s">
        <v>4685</v>
      </c>
      <c r="M137" s="180" t="s">
        <v>4686</v>
      </c>
      <c r="N137" s="180" t="s">
        <v>4687</v>
      </c>
      <c r="O137" s="180" t="s">
        <v>4688</v>
      </c>
      <c r="P137" s="180" t="s">
        <v>7461</v>
      </c>
      <c r="Q137" s="180">
        <v>44.15</v>
      </c>
      <c r="R137" s="180">
        <v>13.89</v>
      </c>
      <c r="S137" s="180">
        <v>17.88</v>
      </c>
      <c r="T137" s="180">
        <v>12.38</v>
      </c>
      <c r="U137" s="180">
        <v>44.15</v>
      </c>
      <c r="V137" s="180">
        <v>100</v>
      </c>
      <c r="W137" s="180" t="s">
        <v>1069</v>
      </c>
      <c r="X137" s="151" t="s">
        <v>7460</v>
      </c>
      <c r="Y137" s="180">
        <v>3</v>
      </c>
      <c r="Z137" s="180">
        <v>1</v>
      </c>
      <c r="AA137" s="180">
        <v>2</v>
      </c>
      <c r="AB137" s="180">
        <v>47</v>
      </c>
      <c r="AC137" s="180" t="s">
        <v>4689</v>
      </c>
      <c r="AD137" s="180"/>
      <c r="AE137" s="195">
        <v>5</v>
      </c>
      <c r="AF137" s="178">
        <v>100</v>
      </c>
      <c r="AG137" s="179"/>
      <c r="AH137" s="180" t="s">
        <v>4690</v>
      </c>
      <c r="AI137" s="181" t="s">
        <v>4681</v>
      </c>
      <c r="AJ137" s="179"/>
      <c r="AK137" s="180"/>
      <c r="AL137" s="181"/>
      <c r="AM137" s="179"/>
      <c r="AN137" s="180"/>
      <c r="AO137" s="181"/>
      <c r="AP137" s="179"/>
      <c r="AQ137" s="180"/>
      <c r="AR137" s="181"/>
      <c r="AS137" s="179"/>
      <c r="AT137" s="180"/>
      <c r="AU137" s="196"/>
      <c r="AV137" s="179"/>
      <c r="AW137" s="180"/>
      <c r="AX137" s="197"/>
      <c r="AY137" s="162"/>
      <c r="AZ137" s="70"/>
      <c r="BA137" s="70"/>
      <c r="BB137" s="70"/>
      <c r="BC137" s="70"/>
      <c r="BD137" s="61"/>
      <c r="BE137" s="61"/>
      <c r="BF137" s="61"/>
      <c r="BG137" s="61"/>
      <c r="BH137" s="61"/>
      <c r="BI137" s="61"/>
    </row>
    <row r="138" spans="1:61" s="40" customFormat="1" ht="55.2" x14ac:dyDescent="0.3">
      <c r="A138" s="115">
        <v>106</v>
      </c>
      <c r="B138" s="116" t="s">
        <v>4671</v>
      </c>
      <c r="C138" s="115"/>
      <c r="D138" s="117" t="s">
        <v>2592</v>
      </c>
      <c r="E138" s="118" t="s">
        <v>3891</v>
      </c>
      <c r="F138" s="119">
        <v>7561</v>
      </c>
      <c r="G138" s="118" t="s">
        <v>4691</v>
      </c>
      <c r="H138" s="120">
        <v>2006</v>
      </c>
      <c r="I138" s="118" t="s">
        <v>4692</v>
      </c>
      <c r="J138" s="194">
        <v>127191.87</v>
      </c>
      <c r="K138" s="180" t="s">
        <v>664</v>
      </c>
      <c r="L138" s="180" t="s">
        <v>4693</v>
      </c>
      <c r="M138" s="180" t="s">
        <v>4694</v>
      </c>
      <c r="N138" s="180" t="s">
        <v>4695</v>
      </c>
      <c r="O138" s="180"/>
      <c r="P138" s="180">
        <v>43218</v>
      </c>
      <c r="Q138" s="180">
        <v>45.22</v>
      </c>
      <c r="R138" s="180">
        <v>14.96</v>
      </c>
      <c r="S138" s="180">
        <v>17.88</v>
      </c>
      <c r="T138" s="180">
        <v>12.38</v>
      </c>
      <c r="U138" s="180">
        <v>45.22</v>
      </c>
      <c r="V138" s="180">
        <v>100</v>
      </c>
      <c r="W138" s="180">
        <v>100</v>
      </c>
      <c r="X138" s="151" t="s">
        <v>7460</v>
      </c>
      <c r="Y138" s="180">
        <v>4</v>
      </c>
      <c r="Z138" s="180">
        <v>6</v>
      </c>
      <c r="AA138" s="180">
        <v>3</v>
      </c>
      <c r="AB138" s="180">
        <v>66</v>
      </c>
      <c r="AC138" s="180" t="s">
        <v>4696</v>
      </c>
      <c r="AD138" s="180">
        <v>0</v>
      </c>
      <c r="AE138" s="195">
        <v>5</v>
      </c>
      <c r="AF138" s="178">
        <v>100</v>
      </c>
      <c r="AG138" s="179" t="s">
        <v>2592</v>
      </c>
      <c r="AH138" s="180" t="s">
        <v>3891</v>
      </c>
      <c r="AI138" s="181">
        <v>25</v>
      </c>
      <c r="AJ138" s="179" t="s">
        <v>3986</v>
      </c>
      <c r="AK138" s="180" t="s">
        <v>3768</v>
      </c>
      <c r="AL138" s="181">
        <v>25</v>
      </c>
      <c r="AM138" s="179" t="s">
        <v>2519</v>
      </c>
      <c r="AN138" s="180" t="s">
        <v>3924</v>
      </c>
      <c r="AO138" s="181">
        <v>25</v>
      </c>
      <c r="AP138" s="179" t="s">
        <v>3122</v>
      </c>
      <c r="AQ138" s="180" t="s">
        <v>3123</v>
      </c>
      <c r="AR138" s="181">
        <v>25</v>
      </c>
      <c r="AS138" s="179"/>
      <c r="AT138" s="180"/>
      <c r="AU138" s="196"/>
      <c r="AV138" s="179"/>
      <c r="AW138" s="180"/>
      <c r="AX138" s="197"/>
      <c r="AY138" s="162"/>
      <c r="AZ138" s="70"/>
      <c r="BA138" s="70"/>
      <c r="BB138" s="70"/>
      <c r="BC138" s="70"/>
      <c r="BD138" s="61"/>
      <c r="BE138" s="61"/>
      <c r="BF138" s="61"/>
      <c r="BG138" s="61"/>
      <c r="BH138" s="61"/>
      <c r="BI138" s="61"/>
    </row>
    <row r="139" spans="1:61" s="40" customFormat="1" ht="41.4" x14ac:dyDescent="0.3">
      <c r="A139" s="115">
        <v>106</v>
      </c>
      <c r="B139" s="116" t="s">
        <v>4671</v>
      </c>
      <c r="C139" s="115"/>
      <c r="D139" s="117" t="s">
        <v>4697</v>
      </c>
      <c r="E139" s="118" t="s">
        <v>4698</v>
      </c>
      <c r="F139" s="119">
        <v>9081</v>
      </c>
      <c r="G139" s="118" t="s">
        <v>4699</v>
      </c>
      <c r="H139" s="120">
        <v>2010</v>
      </c>
      <c r="I139" s="118" t="s">
        <v>4700</v>
      </c>
      <c r="J139" s="194">
        <v>109209.9</v>
      </c>
      <c r="K139" s="180" t="s">
        <v>677</v>
      </c>
      <c r="L139" s="180" t="s">
        <v>4701</v>
      </c>
      <c r="M139" s="180" t="s">
        <v>4702</v>
      </c>
      <c r="N139" s="180" t="s">
        <v>4703</v>
      </c>
      <c r="O139" s="180" t="s">
        <v>4704</v>
      </c>
      <c r="P139" s="180" t="s">
        <v>7462</v>
      </c>
      <c r="Q139" s="180">
        <v>43.64</v>
      </c>
      <c r="R139" s="180">
        <v>13.38</v>
      </c>
      <c r="S139" s="180">
        <v>17.88</v>
      </c>
      <c r="T139" s="180">
        <v>12.38</v>
      </c>
      <c r="U139" s="180">
        <v>43.64</v>
      </c>
      <c r="V139" s="180">
        <v>100</v>
      </c>
      <c r="W139" s="180" t="s">
        <v>1069</v>
      </c>
      <c r="X139" s="151" t="s">
        <v>7460</v>
      </c>
      <c r="Y139" s="180">
        <v>1</v>
      </c>
      <c r="Z139" s="180">
        <v>5</v>
      </c>
      <c r="AA139" s="180">
        <v>1</v>
      </c>
      <c r="AB139" s="180">
        <v>46</v>
      </c>
      <c r="AC139" s="180" t="s">
        <v>4705</v>
      </c>
      <c r="AD139" s="180"/>
      <c r="AE139" s="195">
        <v>5</v>
      </c>
      <c r="AF139" s="178">
        <v>100</v>
      </c>
      <c r="AG139" s="179"/>
      <c r="AH139" s="180" t="s">
        <v>4690</v>
      </c>
      <c r="AI139" s="181" t="s">
        <v>4681</v>
      </c>
      <c r="AJ139" s="179"/>
      <c r="AK139" s="180"/>
      <c r="AL139" s="181"/>
      <c r="AM139" s="179"/>
      <c r="AN139" s="180"/>
      <c r="AO139" s="181"/>
      <c r="AP139" s="179"/>
      <c r="AQ139" s="180"/>
      <c r="AR139" s="181"/>
      <c r="AS139" s="179"/>
      <c r="AT139" s="180"/>
      <c r="AU139" s="196"/>
      <c r="AV139" s="179"/>
      <c r="AW139" s="180"/>
      <c r="AX139" s="197"/>
      <c r="AY139" s="162"/>
      <c r="AZ139" s="70"/>
      <c r="BA139" s="70"/>
      <c r="BB139" s="70"/>
      <c r="BC139" s="70"/>
      <c r="BD139" s="61"/>
      <c r="BE139" s="61"/>
      <c r="BF139" s="61"/>
      <c r="BG139" s="61"/>
      <c r="BH139" s="61"/>
      <c r="BI139" s="61"/>
    </row>
    <row r="140" spans="1:61" s="40" customFormat="1" ht="82.8" x14ac:dyDescent="0.3">
      <c r="A140" s="115">
        <v>106</v>
      </c>
      <c r="B140" s="116" t="s">
        <v>4671</v>
      </c>
      <c r="C140" s="115"/>
      <c r="D140" s="117" t="s">
        <v>4706</v>
      </c>
      <c r="E140" s="118" t="s">
        <v>4707</v>
      </c>
      <c r="F140" s="119">
        <v>1489</v>
      </c>
      <c r="G140" s="118" t="s">
        <v>4708</v>
      </c>
      <c r="H140" s="120">
        <v>2005</v>
      </c>
      <c r="I140" s="118" t="s">
        <v>4709</v>
      </c>
      <c r="J140" s="194">
        <v>89284.57269237189</v>
      </c>
      <c r="K140" s="180" t="s">
        <v>664</v>
      </c>
      <c r="L140" s="180" t="s">
        <v>4710</v>
      </c>
      <c r="M140" s="180" t="s">
        <v>4711</v>
      </c>
      <c r="N140" s="180" t="s">
        <v>4712</v>
      </c>
      <c r="O140" s="180" t="s">
        <v>4713</v>
      </c>
      <c r="P140" s="180">
        <v>36659</v>
      </c>
      <c r="Q140" s="180">
        <v>40.76</v>
      </c>
      <c r="R140" s="180">
        <v>10.5</v>
      </c>
      <c r="S140" s="180">
        <v>17.88</v>
      </c>
      <c r="T140" s="180">
        <v>12.38</v>
      </c>
      <c r="U140" s="180">
        <v>40.76</v>
      </c>
      <c r="V140" s="180">
        <v>100</v>
      </c>
      <c r="W140" s="180">
        <v>100</v>
      </c>
      <c r="X140" s="151" t="s">
        <v>7460</v>
      </c>
      <c r="Y140" s="180">
        <v>6</v>
      </c>
      <c r="Z140" s="180">
        <v>4</v>
      </c>
      <c r="AA140" s="180">
        <v>7</v>
      </c>
      <c r="AB140" s="180">
        <v>42</v>
      </c>
      <c r="AC140" s="180" t="s">
        <v>4714</v>
      </c>
      <c r="AD140" s="180"/>
      <c r="AE140" s="195">
        <v>5</v>
      </c>
      <c r="AF140" s="178">
        <v>100</v>
      </c>
      <c r="AG140" s="179" t="s">
        <v>4706</v>
      </c>
      <c r="AH140" s="180" t="s">
        <v>4715</v>
      </c>
      <c r="AI140" s="181">
        <v>33</v>
      </c>
      <c r="AJ140" s="179" t="s">
        <v>4716</v>
      </c>
      <c r="AK140" s="180" t="s">
        <v>4717</v>
      </c>
      <c r="AL140" s="181">
        <v>33</v>
      </c>
      <c r="AM140" s="179" t="s">
        <v>4718</v>
      </c>
      <c r="AN140" s="180" t="s">
        <v>4719</v>
      </c>
      <c r="AO140" s="181">
        <v>33</v>
      </c>
      <c r="AP140" s="179"/>
      <c r="AQ140" s="180"/>
      <c r="AR140" s="181" t="s">
        <v>4681</v>
      </c>
      <c r="AS140" s="179"/>
      <c r="AT140" s="180"/>
      <c r="AU140" s="196"/>
      <c r="AV140" s="179"/>
      <c r="AW140" s="180"/>
      <c r="AX140" s="197"/>
      <c r="AY140" s="162"/>
      <c r="AZ140" s="70"/>
      <c r="BA140" s="70"/>
      <c r="BB140" s="70"/>
      <c r="BC140" s="70"/>
      <c r="BD140" s="61"/>
      <c r="BE140" s="61"/>
      <c r="BF140" s="61"/>
      <c r="BG140" s="61"/>
      <c r="BH140" s="61"/>
      <c r="BI140" s="61"/>
    </row>
    <row r="141" spans="1:61" s="40" customFormat="1" ht="96.6" x14ac:dyDescent="0.3">
      <c r="A141" s="115">
        <v>106</v>
      </c>
      <c r="B141" s="116" t="s">
        <v>4671</v>
      </c>
      <c r="C141" s="115"/>
      <c r="D141" s="117" t="s">
        <v>4706</v>
      </c>
      <c r="E141" s="118" t="s">
        <v>4720</v>
      </c>
      <c r="F141" s="119">
        <v>12314</v>
      </c>
      <c r="G141" s="118" t="s">
        <v>4721</v>
      </c>
      <c r="H141" s="120">
        <v>2001</v>
      </c>
      <c r="I141" s="118" t="s">
        <v>4722</v>
      </c>
      <c r="J141" s="194">
        <v>65391.41</v>
      </c>
      <c r="K141" s="180" t="s">
        <v>1850</v>
      </c>
      <c r="L141" s="180" t="s">
        <v>4710</v>
      </c>
      <c r="M141" s="180" t="s">
        <v>4711</v>
      </c>
      <c r="N141" s="180" t="s">
        <v>4723</v>
      </c>
      <c r="O141" s="180" t="s">
        <v>4724</v>
      </c>
      <c r="P141" s="180">
        <v>38155</v>
      </c>
      <c r="Q141" s="180">
        <v>37.950000000000003</v>
      </c>
      <c r="R141" s="180">
        <v>7.69</v>
      </c>
      <c r="S141" s="180">
        <v>17.88</v>
      </c>
      <c r="T141" s="180">
        <v>12.38</v>
      </c>
      <c r="U141" s="180">
        <v>37.950000000000003</v>
      </c>
      <c r="V141" s="180">
        <v>100</v>
      </c>
      <c r="W141" s="180">
        <v>100</v>
      </c>
      <c r="X141" s="151" t="s">
        <v>7460</v>
      </c>
      <c r="Y141" s="180">
        <v>3</v>
      </c>
      <c r="Z141" s="180">
        <v>1</v>
      </c>
      <c r="AA141" s="180">
        <v>6</v>
      </c>
      <c r="AB141" s="180">
        <v>41</v>
      </c>
      <c r="AC141" s="180" t="s">
        <v>4725</v>
      </c>
      <c r="AD141" s="180"/>
      <c r="AE141" s="195">
        <v>5</v>
      </c>
      <c r="AF141" s="178">
        <v>100</v>
      </c>
      <c r="AG141" s="179" t="s">
        <v>4706</v>
      </c>
      <c r="AH141" s="180" t="s">
        <v>4715</v>
      </c>
      <c r="AI141" s="181">
        <v>33</v>
      </c>
      <c r="AJ141" s="179" t="s">
        <v>4716</v>
      </c>
      <c r="AK141" s="180" t="s">
        <v>4717</v>
      </c>
      <c r="AL141" s="181">
        <v>33</v>
      </c>
      <c r="AM141" s="179" t="s">
        <v>4718</v>
      </c>
      <c r="AN141" s="180" t="s">
        <v>4719</v>
      </c>
      <c r="AO141" s="181">
        <v>33</v>
      </c>
      <c r="AP141" s="179"/>
      <c r="AQ141" s="180"/>
      <c r="AR141" s="181" t="s">
        <v>4681</v>
      </c>
      <c r="AS141" s="179"/>
      <c r="AT141" s="180"/>
      <c r="AU141" s="196"/>
      <c r="AV141" s="179"/>
      <c r="AW141" s="180"/>
      <c r="AX141" s="197"/>
      <c r="AY141" s="162"/>
      <c r="AZ141" s="70"/>
      <c r="BA141" s="70"/>
      <c r="BB141" s="70"/>
      <c r="BC141" s="70"/>
      <c r="BD141" s="61"/>
      <c r="BE141" s="61"/>
      <c r="BF141" s="61"/>
      <c r="BG141" s="61"/>
      <c r="BH141" s="61"/>
      <c r="BI141" s="61"/>
    </row>
    <row r="142" spans="1:61" s="40" customFormat="1" ht="220.8" x14ac:dyDescent="0.3">
      <c r="A142" s="115">
        <v>106</v>
      </c>
      <c r="B142" s="116" t="s">
        <v>4671</v>
      </c>
      <c r="C142" s="115"/>
      <c r="D142" s="117" t="s">
        <v>4726</v>
      </c>
      <c r="E142" s="118" t="s">
        <v>4484</v>
      </c>
      <c r="F142" s="119">
        <v>4587</v>
      </c>
      <c r="G142" s="118" t="s">
        <v>4727</v>
      </c>
      <c r="H142" s="120">
        <v>2008</v>
      </c>
      <c r="I142" s="118" t="s">
        <v>4728</v>
      </c>
      <c r="J142" s="194">
        <v>61000</v>
      </c>
      <c r="K142" s="180" t="s">
        <v>655</v>
      </c>
      <c r="L142" s="180" t="s">
        <v>4729</v>
      </c>
      <c r="M142" s="180" t="s">
        <v>4730</v>
      </c>
      <c r="N142" s="180" t="s">
        <v>4731</v>
      </c>
      <c r="O142" s="180" t="s">
        <v>4732</v>
      </c>
      <c r="P142" s="180">
        <v>44888</v>
      </c>
      <c r="Q142" s="180">
        <v>37.44</v>
      </c>
      <c r="R142" s="180">
        <v>7.18</v>
      </c>
      <c r="S142" s="180">
        <v>17.88</v>
      </c>
      <c r="T142" s="180">
        <v>12.38</v>
      </c>
      <c r="U142" s="180">
        <v>37.44</v>
      </c>
      <c r="V142" s="180">
        <v>100</v>
      </c>
      <c r="W142" s="180" t="s">
        <v>1069</v>
      </c>
      <c r="X142" s="151" t="s">
        <v>7460</v>
      </c>
      <c r="Y142" s="180">
        <v>3</v>
      </c>
      <c r="Z142" s="180">
        <v>12</v>
      </c>
      <c r="AA142" s="180">
        <v>3</v>
      </c>
      <c r="AB142" s="180">
        <v>44</v>
      </c>
      <c r="AC142" s="180" t="s">
        <v>4733</v>
      </c>
      <c r="AD142" s="180"/>
      <c r="AE142" s="195">
        <v>5</v>
      </c>
      <c r="AF142" s="178">
        <v>100</v>
      </c>
      <c r="AG142" s="179" t="s">
        <v>4726</v>
      </c>
      <c r="AH142" s="180" t="s">
        <v>4734</v>
      </c>
      <c r="AI142" s="181">
        <v>33</v>
      </c>
      <c r="AJ142" s="179" t="s">
        <v>4735</v>
      </c>
      <c r="AK142" s="180" t="s">
        <v>4484</v>
      </c>
      <c r="AL142" s="181">
        <v>33</v>
      </c>
      <c r="AM142" s="179" t="s">
        <v>4736</v>
      </c>
      <c r="AN142" s="180" t="s">
        <v>4737</v>
      </c>
      <c r="AO142" s="181">
        <v>33</v>
      </c>
      <c r="AP142" s="179"/>
      <c r="AQ142" s="180"/>
      <c r="AR142" s="181" t="s">
        <v>4681</v>
      </c>
      <c r="AS142" s="179"/>
      <c r="AT142" s="180"/>
      <c r="AU142" s="196"/>
      <c r="AV142" s="179"/>
      <c r="AW142" s="180"/>
      <c r="AX142" s="197"/>
      <c r="AY142" s="162"/>
      <c r="AZ142" s="70"/>
      <c r="BA142" s="70"/>
      <c r="BB142" s="70"/>
      <c r="BC142" s="70"/>
      <c r="BD142" s="61"/>
      <c r="BE142" s="61"/>
      <c r="BF142" s="61"/>
      <c r="BG142" s="61"/>
      <c r="BH142" s="61"/>
      <c r="BI142" s="61"/>
    </row>
    <row r="143" spans="1:61" s="40" customFormat="1" ht="151.80000000000001" x14ac:dyDescent="0.3">
      <c r="A143" s="115">
        <v>106</v>
      </c>
      <c r="B143" s="116" t="s">
        <v>4671</v>
      </c>
      <c r="C143" s="115"/>
      <c r="D143" s="117" t="s">
        <v>4743</v>
      </c>
      <c r="E143" s="118" t="s">
        <v>4744</v>
      </c>
      <c r="F143" s="119">
        <v>2830</v>
      </c>
      <c r="G143" s="118" t="s">
        <v>4745</v>
      </c>
      <c r="H143" s="120">
        <v>2007</v>
      </c>
      <c r="I143" s="118" t="s">
        <v>4746</v>
      </c>
      <c r="J143" s="194">
        <v>78196.350000000006</v>
      </c>
      <c r="K143" s="180" t="s">
        <v>655</v>
      </c>
      <c r="L143" s="180" t="s">
        <v>4747</v>
      </c>
      <c r="M143" s="180" t="s">
        <v>4748</v>
      </c>
      <c r="N143" s="180" t="s">
        <v>4749</v>
      </c>
      <c r="O143" s="180" t="s">
        <v>4750</v>
      </c>
      <c r="P143" s="180" t="s">
        <v>7463</v>
      </c>
      <c r="Q143" s="180">
        <v>47.67</v>
      </c>
      <c r="R143" s="180">
        <v>17.41</v>
      </c>
      <c r="S143" s="180">
        <v>17.88</v>
      </c>
      <c r="T143" s="180">
        <v>12.38</v>
      </c>
      <c r="U143" s="180">
        <v>47.67</v>
      </c>
      <c r="V143" s="180">
        <v>100</v>
      </c>
      <c r="W143" s="180" t="s">
        <v>1069</v>
      </c>
      <c r="X143" s="151" t="s">
        <v>7460</v>
      </c>
      <c r="Y143" s="180">
        <v>6</v>
      </c>
      <c r="Z143" s="180">
        <v>4</v>
      </c>
      <c r="AA143" s="180"/>
      <c r="AB143" s="180">
        <v>46</v>
      </c>
      <c r="AC143" s="180" t="s">
        <v>4751</v>
      </c>
      <c r="AD143" s="180"/>
      <c r="AE143" s="195">
        <v>5</v>
      </c>
      <c r="AF143" s="178">
        <v>100</v>
      </c>
      <c r="AG143" s="179" t="s">
        <v>4752</v>
      </c>
      <c r="AH143" s="180" t="s">
        <v>4753</v>
      </c>
      <c r="AI143" s="181">
        <v>33</v>
      </c>
      <c r="AJ143" s="179" t="s">
        <v>4754</v>
      </c>
      <c r="AK143" s="180" t="s">
        <v>4690</v>
      </c>
      <c r="AL143" s="181">
        <v>33</v>
      </c>
      <c r="AM143" s="179" t="s">
        <v>4755</v>
      </c>
      <c r="AN143" s="180" t="s">
        <v>4690</v>
      </c>
      <c r="AO143" s="181">
        <v>33</v>
      </c>
      <c r="AP143" s="179"/>
      <c r="AQ143" s="180"/>
      <c r="AR143" s="181" t="s">
        <v>4681</v>
      </c>
      <c r="AS143" s="179"/>
      <c r="AT143" s="180"/>
      <c r="AU143" s="196"/>
      <c r="AV143" s="179"/>
      <c r="AW143" s="180"/>
      <c r="AX143" s="197"/>
      <c r="AY143" s="162"/>
      <c r="AZ143" s="70"/>
      <c r="BA143" s="70"/>
      <c r="BB143" s="70"/>
      <c r="BC143" s="70"/>
      <c r="BD143" s="61"/>
      <c r="BE143" s="61"/>
      <c r="BF143" s="61"/>
      <c r="BG143" s="61"/>
      <c r="BH143" s="61"/>
      <c r="BI143" s="61"/>
    </row>
    <row r="144" spans="1:61" s="40" customFormat="1" ht="41.4" x14ac:dyDescent="0.3">
      <c r="A144" s="115">
        <v>106</v>
      </c>
      <c r="B144" s="116" t="s">
        <v>4671</v>
      </c>
      <c r="C144" s="115"/>
      <c r="D144" s="117" t="s">
        <v>2364</v>
      </c>
      <c r="E144" s="118" t="s">
        <v>2363</v>
      </c>
      <c r="F144" s="119">
        <v>4540</v>
      </c>
      <c r="G144" s="118" t="s">
        <v>4756</v>
      </c>
      <c r="H144" s="120">
        <v>2002</v>
      </c>
      <c r="I144" s="118" t="s">
        <v>4757</v>
      </c>
      <c r="J144" s="194">
        <v>141575.19</v>
      </c>
      <c r="K144" s="180" t="s">
        <v>844</v>
      </c>
      <c r="L144" s="180" t="s">
        <v>4758</v>
      </c>
      <c r="M144" s="180" t="s">
        <v>4759</v>
      </c>
      <c r="N144" s="180" t="s">
        <v>4760</v>
      </c>
      <c r="O144" s="180" t="s">
        <v>4761</v>
      </c>
      <c r="P144" s="180">
        <v>39116</v>
      </c>
      <c r="Q144" s="180">
        <v>46.92</v>
      </c>
      <c r="R144" s="180">
        <v>16.66</v>
      </c>
      <c r="S144" s="180">
        <v>17.88</v>
      </c>
      <c r="T144" s="180">
        <v>12.38</v>
      </c>
      <c r="U144" s="180">
        <v>46.92</v>
      </c>
      <c r="V144" s="180">
        <v>100</v>
      </c>
      <c r="W144" s="180">
        <v>100</v>
      </c>
      <c r="X144" s="151" t="s">
        <v>7460</v>
      </c>
      <c r="Y144" s="180">
        <v>3</v>
      </c>
      <c r="Z144" s="180">
        <v>1</v>
      </c>
      <c r="AA144" s="180">
        <v>4</v>
      </c>
      <c r="AB144" s="180">
        <v>30</v>
      </c>
      <c r="AC144" s="180" t="s">
        <v>4762</v>
      </c>
      <c r="AD144" s="180"/>
      <c r="AE144" s="195">
        <v>5</v>
      </c>
      <c r="AF144" s="178">
        <v>100</v>
      </c>
      <c r="AG144" s="179" t="s">
        <v>2364</v>
      </c>
      <c r="AH144" s="180" t="s">
        <v>4763</v>
      </c>
      <c r="AI144" s="181">
        <v>50</v>
      </c>
      <c r="AJ144" s="179" t="s">
        <v>4764</v>
      </c>
      <c r="AK144" s="180" t="s">
        <v>4765</v>
      </c>
      <c r="AL144" s="181">
        <v>50</v>
      </c>
      <c r="AM144" s="179"/>
      <c r="AN144" s="180"/>
      <c r="AO144" s="181" t="s">
        <v>4681</v>
      </c>
      <c r="AP144" s="179"/>
      <c r="AQ144" s="180"/>
      <c r="AR144" s="181" t="s">
        <v>4681</v>
      </c>
      <c r="AS144" s="179"/>
      <c r="AT144" s="180"/>
      <c r="AU144" s="196"/>
      <c r="AV144" s="179"/>
      <c r="AW144" s="180"/>
      <c r="AX144" s="197"/>
      <c r="AY144" s="162"/>
      <c r="AZ144" s="70"/>
      <c r="BA144" s="70"/>
      <c r="BB144" s="70"/>
      <c r="BC144" s="70"/>
      <c r="BD144" s="61"/>
      <c r="BE144" s="61"/>
      <c r="BF144" s="61"/>
      <c r="BG144" s="61"/>
      <c r="BH144" s="61"/>
      <c r="BI144" s="61"/>
    </row>
    <row r="145" spans="1:61" s="40" customFormat="1" ht="69" x14ac:dyDescent="0.3">
      <c r="A145" s="115">
        <v>106</v>
      </c>
      <c r="B145" s="116" t="s">
        <v>4671</v>
      </c>
      <c r="C145" s="115"/>
      <c r="D145" s="117" t="s">
        <v>4764</v>
      </c>
      <c r="E145" s="118" t="s">
        <v>4765</v>
      </c>
      <c r="F145" s="119">
        <v>3470</v>
      </c>
      <c r="G145" s="118" t="s">
        <v>4766</v>
      </c>
      <c r="H145" s="120">
        <v>2004</v>
      </c>
      <c r="I145" s="118" t="s">
        <v>4767</v>
      </c>
      <c r="J145" s="194">
        <v>121964.78</v>
      </c>
      <c r="K145" s="180" t="s">
        <v>664</v>
      </c>
      <c r="L145" s="180" t="s">
        <v>4758</v>
      </c>
      <c r="M145" s="180" t="s">
        <v>4759</v>
      </c>
      <c r="N145" s="180" t="s">
        <v>4768</v>
      </c>
      <c r="O145" s="180" t="s">
        <v>4769</v>
      </c>
      <c r="P145" s="180">
        <v>41008</v>
      </c>
      <c r="Q145" s="180">
        <v>44.61</v>
      </c>
      <c r="R145" s="180">
        <v>14.35</v>
      </c>
      <c r="S145" s="180">
        <v>17.88</v>
      </c>
      <c r="T145" s="180">
        <v>12.38</v>
      </c>
      <c r="U145" s="180">
        <v>44.61</v>
      </c>
      <c r="V145" s="180">
        <v>100</v>
      </c>
      <c r="W145" s="180">
        <v>100</v>
      </c>
      <c r="X145" s="151" t="s">
        <v>7460</v>
      </c>
      <c r="Y145" s="180">
        <v>3</v>
      </c>
      <c r="Z145" s="180">
        <v>1</v>
      </c>
      <c r="AA145" s="180">
        <v>4</v>
      </c>
      <c r="AB145" s="180">
        <v>30</v>
      </c>
      <c r="AC145" s="180" t="s">
        <v>4770</v>
      </c>
      <c r="AD145" s="180"/>
      <c r="AE145" s="195">
        <v>5</v>
      </c>
      <c r="AF145" s="178">
        <v>100</v>
      </c>
      <c r="AG145" s="179" t="s">
        <v>4764</v>
      </c>
      <c r="AH145" s="180" t="s">
        <v>4765</v>
      </c>
      <c r="AI145" s="181">
        <v>50</v>
      </c>
      <c r="AJ145" s="179" t="s">
        <v>2364</v>
      </c>
      <c r="AK145" s="180" t="s">
        <v>4763</v>
      </c>
      <c r="AL145" s="181">
        <v>50</v>
      </c>
      <c r="AM145" s="179"/>
      <c r="AN145" s="180"/>
      <c r="AO145" s="181" t="s">
        <v>4681</v>
      </c>
      <c r="AP145" s="179"/>
      <c r="AQ145" s="180"/>
      <c r="AR145" s="181" t="s">
        <v>4681</v>
      </c>
      <c r="AS145" s="179"/>
      <c r="AT145" s="180"/>
      <c r="AU145" s="196"/>
      <c r="AV145" s="179"/>
      <c r="AW145" s="180"/>
      <c r="AX145" s="197"/>
      <c r="AY145" s="162"/>
      <c r="AZ145" s="70"/>
      <c r="BA145" s="70"/>
      <c r="BB145" s="70"/>
      <c r="BC145" s="70"/>
      <c r="BD145" s="61"/>
      <c r="BE145" s="61"/>
      <c r="BF145" s="61"/>
      <c r="BG145" s="61"/>
      <c r="BH145" s="61"/>
      <c r="BI145" s="61"/>
    </row>
    <row r="146" spans="1:61" s="40" customFormat="1" ht="96.6" x14ac:dyDescent="0.3">
      <c r="A146" s="115">
        <v>106</v>
      </c>
      <c r="B146" s="116" t="s">
        <v>4671</v>
      </c>
      <c r="C146" s="115"/>
      <c r="D146" s="117" t="s">
        <v>2362</v>
      </c>
      <c r="E146" s="118" t="s">
        <v>4771</v>
      </c>
      <c r="F146" s="119">
        <v>2757</v>
      </c>
      <c r="G146" s="118" t="s">
        <v>4772</v>
      </c>
      <c r="H146" s="120">
        <v>2004</v>
      </c>
      <c r="I146" s="118" t="s">
        <v>3288</v>
      </c>
      <c r="J146" s="194">
        <v>70905.75863795694</v>
      </c>
      <c r="K146" s="180" t="s">
        <v>664</v>
      </c>
      <c r="L146" s="180" t="s">
        <v>4773</v>
      </c>
      <c r="M146" s="180" t="s">
        <v>4774</v>
      </c>
      <c r="N146" s="180" t="s">
        <v>4775</v>
      </c>
      <c r="O146" s="180" t="s">
        <v>4776</v>
      </c>
      <c r="P146" s="180">
        <v>41282</v>
      </c>
      <c r="Q146" s="180">
        <v>38.6</v>
      </c>
      <c r="R146" s="180">
        <v>8.34</v>
      </c>
      <c r="S146" s="180">
        <v>17.88</v>
      </c>
      <c r="T146" s="180">
        <v>12.38</v>
      </c>
      <c r="U146" s="180">
        <v>38.6</v>
      </c>
      <c r="V146" s="180">
        <v>100</v>
      </c>
      <c r="W146" s="180">
        <v>100</v>
      </c>
      <c r="X146" s="151" t="s">
        <v>7460</v>
      </c>
      <c r="Y146" s="180">
        <v>3</v>
      </c>
      <c r="Z146" s="180">
        <v>1</v>
      </c>
      <c r="AA146" s="180">
        <v>2</v>
      </c>
      <c r="AB146" s="180">
        <v>4</v>
      </c>
      <c r="AC146" s="180" t="s">
        <v>4777</v>
      </c>
      <c r="AD146" s="180"/>
      <c r="AE146" s="195">
        <v>5</v>
      </c>
      <c r="AF146" s="178">
        <v>100</v>
      </c>
      <c r="AG146" s="179" t="s">
        <v>4778</v>
      </c>
      <c r="AH146" s="180" t="s">
        <v>4779</v>
      </c>
      <c r="AI146" s="181">
        <v>25</v>
      </c>
      <c r="AJ146" s="179" t="s">
        <v>4780</v>
      </c>
      <c r="AK146" s="180" t="s">
        <v>4779</v>
      </c>
      <c r="AL146" s="181">
        <v>25</v>
      </c>
      <c r="AM146" s="179" t="s">
        <v>4781</v>
      </c>
      <c r="AN146" s="180" t="s">
        <v>4782</v>
      </c>
      <c r="AO146" s="181">
        <v>25</v>
      </c>
      <c r="AP146" s="179" t="s">
        <v>4783</v>
      </c>
      <c r="AQ146" s="180" t="s">
        <v>4782</v>
      </c>
      <c r="AR146" s="181">
        <v>25</v>
      </c>
      <c r="AS146" s="179"/>
      <c r="AT146" s="180"/>
      <c r="AU146" s="196"/>
      <c r="AV146" s="179"/>
      <c r="AW146" s="180"/>
      <c r="AX146" s="197"/>
      <c r="AY146" s="162"/>
      <c r="AZ146" s="70"/>
      <c r="BA146" s="70"/>
      <c r="BB146" s="70"/>
      <c r="BC146" s="70"/>
      <c r="BD146" s="61"/>
      <c r="BE146" s="61"/>
      <c r="BF146" s="61"/>
      <c r="BG146" s="61"/>
      <c r="BH146" s="61"/>
      <c r="BI146" s="61"/>
    </row>
    <row r="147" spans="1:61" s="40" customFormat="1" ht="55.2" x14ac:dyDescent="0.3">
      <c r="A147" s="115">
        <v>106</v>
      </c>
      <c r="B147" s="116" t="s">
        <v>4671</v>
      </c>
      <c r="C147" s="115"/>
      <c r="D147" s="117" t="s">
        <v>4784</v>
      </c>
      <c r="E147" s="118" t="s">
        <v>4785</v>
      </c>
      <c r="F147" s="119">
        <v>5027</v>
      </c>
      <c r="G147" s="118" t="s">
        <v>4786</v>
      </c>
      <c r="H147" s="120">
        <v>2005</v>
      </c>
      <c r="I147" s="118" t="s">
        <v>4787</v>
      </c>
      <c r="J147" s="194">
        <v>251649.52929394093</v>
      </c>
      <c r="K147" s="180" t="s">
        <v>664</v>
      </c>
      <c r="L147" s="180" t="s">
        <v>4788</v>
      </c>
      <c r="M147" s="180" t="s">
        <v>4789</v>
      </c>
      <c r="N147" s="180" t="s">
        <v>4790</v>
      </c>
      <c r="O147" s="180" t="s">
        <v>4791</v>
      </c>
      <c r="P147" s="180">
        <v>43605</v>
      </c>
      <c r="Q147" s="180">
        <v>59.87</v>
      </c>
      <c r="R147" s="180">
        <v>29.61</v>
      </c>
      <c r="S147" s="180">
        <v>17.88</v>
      </c>
      <c r="T147" s="180">
        <v>12.38</v>
      </c>
      <c r="U147" s="180">
        <v>59.87</v>
      </c>
      <c r="V147" s="180">
        <v>100</v>
      </c>
      <c r="W147" s="180">
        <v>100</v>
      </c>
      <c r="X147" s="151" t="s">
        <v>7460</v>
      </c>
      <c r="Y147" s="180">
        <v>3</v>
      </c>
      <c r="Z147" s="180">
        <v>2</v>
      </c>
      <c r="AA147" s="180">
        <v>3</v>
      </c>
      <c r="AB147" s="180">
        <v>32</v>
      </c>
      <c r="AC147" s="180" t="s">
        <v>4792</v>
      </c>
      <c r="AD147" s="180"/>
      <c r="AE147" s="195">
        <v>5</v>
      </c>
      <c r="AF147" s="178">
        <v>100</v>
      </c>
      <c r="AG147" s="179" t="s">
        <v>4793</v>
      </c>
      <c r="AH147" s="180" t="s">
        <v>4690</v>
      </c>
      <c r="AI147" s="181">
        <v>25</v>
      </c>
      <c r="AJ147" s="179" t="s">
        <v>4794</v>
      </c>
      <c r="AK147" s="180" t="s">
        <v>4690</v>
      </c>
      <c r="AL147" s="181">
        <v>25</v>
      </c>
      <c r="AM147" s="179" t="s">
        <v>4795</v>
      </c>
      <c r="AN147" s="180"/>
      <c r="AO147" s="181">
        <v>25</v>
      </c>
      <c r="AP147" s="179" t="s">
        <v>4796</v>
      </c>
      <c r="AQ147" s="180" t="s">
        <v>4690</v>
      </c>
      <c r="AR147" s="181">
        <v>25</v>
      </c>
      <c r="AS147" s="179"/>
      <c r="AT147" s="180"/>
      <c r="AU147" s="196"/>
      <c r="AV147" s="179"/>
      <c r="AW147" s="180"/>
      <c r="AX147" s="197"/>
      <c r="AY147" s="162"/>
      <c r="AZ147" s="70"/>
      <c r="BA147" s="70"/>
      <c r="BB147" s="70"/>
      <c r="BC147" s="70"/>
      <c r="BD147" s="61"/>
      <c r="BE147" s="61"/>
      <c r="BF147" s="61"/>
      <c r="BG147" s="61"/>
      <c r="BH147" s="61"/>
      <c r="BI147" s="61"/>
    </row>
    <row r="148" spans="1:61" s="40" customFormat="1" ht="55.2" x14ac:dyDescent="0.3">
      <c r="A148" s="115">
        <v>106</v>
      </c>
      <c r="B148" s="116" t="s">
        <v>4671</v>
      </c>
      <c r="C148" s="115"/>
      <c r="D148" s="117" t="s">
        <v>4784</v>
      </c>
      <c r="E148" s="118" t="s">
        <v>4785</v>
      </c>
      <c r="F148" s="119">
        <v>5027</v>
      </c>
      <c r="G148" s="118" t="s">
        <v>4797</v>
      </c>
      <c r="H148" s="120">
        <v>2004</v>
      </c>
      <c r="I148" s="118" t="s">
        <v>4798</v>
      </c>
      <c r="J148" s="194">
        <v>243141.67</v>
      </c>
      <c r="K148" s="180" t="s">
        <v>844</v>
      </c>
      <c r="L148" s="180" t="s">
        <v>4788</v>
      </c>
      <c r="M148" s="180" t="s">
        <v>4799</v>
      </c>
      <c r="N148" s="180" t="s">
        <v>4800</v>
      </c>
      <c r="O148" s="180" t="s">
        <v>4801</v>
      </c>
      <c r="P148" s="180">
        <v>39850</v>
      </c>
      <c r="Q148" s="180">
        <v>58.86</v>
      </c>
      <c r="R148" s="180">
        <v>28.6</v>
      </c>
      <c r="S148" s="180">
        <v>17.88</v>
      </c>
      <c r="T148" s="180">
        <v>12.38</v>
      </c>
      <c r="U148" s="180">
        <v>58.86</v>
      </c>
      <c r="V148" s="180">
        <v>100</v>
      </c>
      <c r="W148" s="180" t="s">
        <v>1069</v>
      </c>
      <c r="X148" s="151" t="s">
        <v>7460</v>
      </c>
      <c r="Y148" s="180">
        <v>3</v>
      </c>
      <c r="Z148" s="180">
        <v>2</v>
      </c>
      <c r="AA148" s="180">
        <v>3</v>
      </c>
      <c r="AB148" s="180">
        <v>32</v>
      </c>
      <c r="AC148" s="180" t="s">
        <v>4802</v>
      </c>
      <c r="AD148" s="180"/>
      <c r="AE148" s="195">
        <v>5</v>
      </c>
      <c r="AF148" s="178">
        <v>100</v>
      </c>
      <c r="AG148" s="179" t="s">
        <v>4784</v>
      </c>
      <c r="AH148" s="180" t="s">
        <v>4785</v>
      </c>
      <c r="AI148" s="181">
        <v>25</v>
      </c>
      <c r="AJ148" s="179" t="s">
        <v>4803</v>
      </c>
      <c r="AK148" s="180" t="s">
        <v>4804</v>
      </c>
      <c r="AL148" s="181">
        <v>25</v>
      </c>
      <c r="AM148" s="179" t="s">
        <v>4805</v>
      </c>
      <c r="AN148" s="180" t="s">
        <v>4806</v>
      </c>
      <c r="AO148" s="181">
        <v>25</v>
      </c>
      <c r="AP148" s="179" t="s">
        <v>4807</v>
      </c>
      <c r="AQ148" s="180" t="s">
        <v>4808</v>
      </c>
      <c r="AR148" s="181">
        <v>25</v>
      </c>
      <c r="AS148" s="179"/>
      <c r="AT148" s="180"/>
      <c r="AU148" s="196"/>
      <c r="AV148" s="179"/>
      <c r="AW148" s="180"/>
      <c r="AX148" s="197"/>
      <c r="AY148" s="162"/>
      <c r="AZ148" s="70"/>
      <c r="BA148" s="70"/>
      <c r="BB148" s="70"/>
      <c r="BC148" s="70"/>
      <c r="BD148" s="61"/>
      <c r="BE148" s="61"/>
      <c r="BF148" s="61"/>
      <c r="BG148" s="61"/>
      <c r="BH148" s="61"/>
      <c r="BI148" s="61"/>
    </row>
    <row r="149" spans="1:61" s="40" customFormat="1" ht="55.2" x14ac:dyDescent="0.3">
      <c r="A149" s="115">
        <v>106</v>
      </c>
      <c r="B149" s="116" t="s">
        <v>4671</v>
      </c>
      <c r="C149" s="115"/>
      <c r="D149" s="117" t="s">
        <v>4809</v>
      </c>
      <c r="E149" s="118" t="s">
        <v>4810</v>
      </c>
      <c r="F149" s="119">
        <v>14130</v>
      </c>
      <c r="G149" s="118" t="s">
        <v>4811</v>
      </c>
      <c r="H149" s="120">
        <v>2008</v>
      </c>
      <c r="I149" s="118" t="s">
        <v>4812</v>
      </c>
      <c r="J149" s="194">
        <v>210000</v>
      </c>
      <c r="K149" s="180" t="s">
        <v>655</v>
      </c>
      <c r="L149" s="180" t="s">
        <v>2412</v>
      </c>
      <c r="M149" s="180" t="s">
        <v>4813</v>
      </c>
      <c r="N149" s="180" t="s">
        <v>4814</v>
      </c>
      <c r="O149" s="180" t="s">
        <v>4815</v>
      </c>
      <c r="P149" s="180" t="s">
        <v>4816</v>
      </c>
      <c r="Q149" s="180">
        <v>54.97</v>
      </c>
      <c r="R149" s="180">
        <v>24.71</v>
      </c>
      <c r="S149" s="180">
        <v>17.88</v>
      </c>
      <c r="T149" s="180">
        <v>12.38</v>
      </c>
      <c r="U149" s="180">
        <v>54.97</v>
      </c>
      <c r="V149" s="180">
        <v>100</v>
      </c>
      <c r="W149" s="180">
        <v>81.558687809789589</v>
      </c>
      <c r="X149" s="151" t="s">
        <v>7460</v>
      </c>
      <c r="Y149" s="180">
        <v>6</v>
      </c>
      <c r="Z149" s="180">
        <v>1</v>
      </c>
      <c r="AA149" s="180">
        <v>1</v>
      </c>
      <c r="AB149" s="180">
        <v>45</v>
      </c>
      <c r="AC149" s="180" t="s">
        <v>4817</v>
      </c>
      <c r="AD149" s="180"/>
      <c r="AE149" s="195">
        <v>5</v>
      </c>
      <c r="AF149" s="178">
        <v>100</v>
      </c>
      <c r="AG149" s="179" t="s">
        <v>4809</v>
      </c>
      <c r="AH149" s="180" t="s">
        <v>4810</v>
      </c>
      <c r="AI149" s="181">
        <v>33</v>
      </c>
      <c r="AJ149" s="179" t="s">
        <v>4362</v>
      </c>
      <c r="AK149" s="180" t="s">
        <v>4367</v>
      </c>
      <c r="AL149" s="181">
        <v>33</v>
      </c>
      <c r="AM149" s="179" t="s">
        <v>2338</v>
      </c>
      <c r="AN149" s="180" t="s">
        <v>4346</v>
      </c>
      <c r="AO149" s="181">
        <v>33</v>
      </c>
      <c r="AP149" s="179"/>
      <c r="AQ149" s="180"/>
      <c r="AR149" s="181" t="s">
        <v>4681</v>
      </c>
      <c r="AS149" s="179"/>
      <c r="AT149" s="180"/>
      <c r="AU149" s="196"/>
      <c r="AV149" s="179"/>
      <c r="AW149" s="180"/>
      <c r="AX149" s="197"/>
      <c r="AY149" s="162"/>
      <c r="AZ149" s="70"/>
      <c r="BA149" s="70"/>
      <c r="BB149" s="70"/>
      <c r="BC149" s="70"/>
      <c r="BD149" s="61"/>
      <c r="BE149" s="61"/>
      <c r="BF149" s="61"/>
      <c r="BG149" s="61"/>
      <c r="BH149" s="61"/>
      <c r="BI149" s="61"/>
    </row>
    <row r="150" spans="1:61" s="40" customFormat="1" ht="110.4" x14ac:dyDescent="0.3">
      <c r="A150" s="115">
        <v>106</v>
      </c>
      <c r="B150" s="116" t="s">
        <v>4671</v>
      </c>
      <c r="C150" s="115"/>
      <c r="D150" s="117" t="s">
        <v>4818</v>
      </c>
      <c r="E150" s="118" t="s">
        <v>4819</v>
      </c>
      <c r="F150" s="119">
        <v>3332</v>
      </c>
      <c r="G150" s="118" t="s">
        <v>4820</v>
      </c>
      <c r="H150" s="120">
        <v>2007</v>
      </c>
      <c r="I150" s="118" t="s">
        <v>4821</v>
      </c>
      <c r="J150" s="194">
        <v>76157.899999999994</v>
      </c>
      <c r="K150" s="180" t="s">
        <v>655</v>
      </c>
      <c r="L150" s="180" t="s">
        <v>4822</v>
      </c>
      <c r="M150" s="180" t="s">
        <v>4823</v>
      </c>
      <c r="N150" s="180" t="s">
        <v>4824</v>
      </c>
      <c r="O150" s="180" t="s">
        <v>4825</v>
      </c>
      <c r="P150" s="180" t="s">
        <v>4826</v>
      </c>
      <c r="Q150" s="180">
        <v>39.22</v>
      </c>
      <c r="R150" s="180">
        <v>8.9600000000000009</v>
      </c>
      <c r="S150" s="180">
        <v>17.88</v>
      </c>
      <c r="T150" s="180">
        <v>12.38</v>
      </c>
      <c r="U150" s="180">
        <v>39.22</v>
      </c>
      <c r="V150" s="180">
        <v>100</v>
      </c>
      <c r="W150" s="180">
        <v>72.205528571428573</v>
      </c>
      <c r="X150" s="151" t="s">
        <v>7460</v>
      </c>
      <c r="Y150" s="180">
        <v>6</v>
      </c>
      <c r="Z150" s="180">
        <v>1</v>
      </c>
      <c r="AA150" s="180">
        <v>1</v>
      </c>
      <c r="AB150" s="180">
        <v>46</v>
      </c>
      <c r="AC150" s="180" t="s">
        <v>4827</v>
      </c>
      <c r="AD150" s="180"/>
      <c r="AE150" s="195">
        <v>5</v>
      </c>
      <c r="AF150" s="178">
        <v>100</v>
      </c>
      <c r="AG150" s="179" t="s">
        <v>4828</v>
      </c>
      <c r="AH150" s="180" t="s">
        <v>4690</v>
      </c>
      <c r="AI150" s="181">
        <v>50</v>
      </c>
      <c r="AJ150" s="179" t="s">
        <v>4818</v>
      </c>
      <c r="AK150" s="180" t="s">
        <v>4829</v>
      </c>
      <c r="AL150" s="181">
        <v>50</v>
      </c>
      <c r="AM150" s="179"/>
      <c r="AN150" s="180"/>
      <c r="AO150" s="181" t="s">
        <v>4681</v>
      </c>
      <c r="AP150" s="179"/>
      <c r="AQ150" s="180"/>
      <c r="AR150" s="181" t="s">
        <v>4681</v>
      </c>
      <c r="AS150" s="179"/>
      <c r="AT150" s="180"/>
      <c r="AU150" s="196"/>
      <c r="AV150" s="179"/>
      <c r="AW150" s="180"/>
      <c r="AX150" s="197"/>
      <c r="AY150" s="162"/>
      <c r="AZ150" s="70"/>
      <c r="BA150" s="70"/>
      <c r="BB150" s="70"/>
      <c r="BC150" s="70"/>
      <c r="BD150" s="61"/>
      <c r="BE150" s="61"/>
      <c r="BF150" s="61"/>
      <c r="BG150" s="61"/>
      <c r="BH150" s="61"/>
      <c r="BI150" s="61"/>
    </row>
    <row r="151" spans="1:61" s="40" customFormat="1" ht="82.8" x14ac:dyDescent="0.3">
      <c r="A151" s="115">
        <v>106</v>
      </c>
      <c r="B151" s="116" t="s">
        <v>4671</v>
      </c>
      <c r="C151" s="115"/>
      <c r="D151" s="117" t="s">
        <v>4716</v>
      </c>
      <c r="E151" s="118" t="s">
        <v>4720</v>
      </c>
      <c r="F151" s="119">
        <v>12314</v>
      </c>
      <c r="G151" s="118" t="s">
        <v>4830</v>
      </c>
      <c r="H151" s="120">
        <v>2012</v>
      </c>
      <c r="I151" s="118" t="s">
        <v>4831</v>
      </c>
      <c r="J151" s="194">
        <v>567120</v>
      </c>
      <c r="K151" s="180" t="s">
        <v>677</v>
      </c>
      <c r="L151" s="180" t="s">
        <v>4832</v>
      </c>
      <c r="M151" s="180" t="s">
        <v>4833</v>
      </c>
      <c r="N151" s="180" t="s">
        <v>4834</v>
      </c>
      <c r="O151" s="180" t="s">
        <v>4835</v>
      </c>
      <c r="P151" s="180" t="s">
        <v>4836</v>
      </c>
      <c r="Q151" s="180">
        <v>88.6</v>
      </c>
      <c r="R151" s="180">
        <v>66.72</v>
      </c>
      <c r="S151" s="180">
        <v>7.78</v>
      </c>
      <c r="T151" s="180">
        <v>14.1</v>
      </c>
      <c r="U151" s="180">
        <v>88.6</v>
      </c>
      <c r="V151" s="180">
        <v>100</v>
      </c>
      <c r="W151" s="180">
        <v>0</v>
      </c>
      <c r="X151" s="151" t="s">
        <v>7460</v>
      </c>
      <c r="Y151" s="180">
        <v>1</v>
      </c>
      <c r="Z151" s="180">
        <v>1</v>
      </c>
      <c r="AA151" s="180">
        <v>7</v>
      </c>
      <c r="AB151" s="180">
        <v>41</v>
      </c>
      <c r="AC151" s="180" t="s">
        <v>4837</v>
      </c>
      <c r="AD151" s="180"/>
      <c r="AE151" s="195">
        <v>5</v>
      </c>
      <c r="AF151" s="178">
        <v>100</v>
      </c>
      <c r="AG151" s="179" t="s">
        <v>4716</v>
      </c>
      <c r="AH151" s="180" t="s">
        <v>4717</v>
      </c>
      <c r="AI151" s="181">
        <v>33</v>
      </c>
      <c r="AJ151" s="179" t="s">
        <v>4706</v>
      </c>
      <c r="AK151" s="180" t="s">
        <v>4715</v>
      </c>
      <c r="AL151" s="181">
        <v>33</v>
      </c>
      <c r="AM151" s="179" t="s">
        <v>3216</v>
      </c>
      <c r="AN151" s="180" t="s">
        <v>4838</v>
      </c>
      <c r="AO151" s="181">
        <v>33</v>
      </c>
      <c r="AP151" s="179"/>
      <c r="AQ151" s="180"/>
      <c r="AR151" s="181"/>
      <c r="AS151" s="179"/>
      <c r="AT151" s="180"/>
      <c r="AU151" s="196"/>
      <c r="AV151" s="179"/>
      <c r="AW151" s="180"/>
      <c r="AX151" s="197"/>
      <c r="AY151" s="162"/>
      <c r="AZ151" s="70"/>
      <c r="BA151" s="70"/>
      <c r="BB151" s="70"/>
      <c r="BC151" s="70"/>
      <c r="BD151" s="61"/>
      <c r="BE151" s="61"/>
      <c r="BF151" s="61"/>
      <c r="BG151" s="61"/>
      <c r="BH151" s="61"/>
      <c r="BI151" s="61"/>
    </row>
    <row r="152" spans="1:61" s="40" customFormat="1" ht="41.4" x14ac:dyDescent="0.3">
      <c r="A152" s="115">
        <v>106</v>
      </c>
      <c r="B152" s="116" t="s">
        <v>4671</v>
      </c>
      <c r="C152" s="115"/>
      <c r="D152" s="117" t="s">
        <v>4784</v>
      </c>
      <c r="E152" s="118" t="s">
        <v>4785</v>
      </c>
      <c r="F152" s="119">
        <v>5027</v>
      </c>
      <c r="G152" s="118" t="s">
        <v>4839</v>
      </c>
      <c r="H152" s="120">
        <v>2008</v>
      </c>
      <c r="I152" s="118" t="s">
        <v>4840</v>
      </c>
      <c r="J152" s="194">
        <v>78200</v>
      </c>
      <c r="K152" s="180" t="s">
        <v>655</v>
      </c>
      <c r="L152" s="180" t="s">
        <v>4788</v>
      </c>
      <c r="M152" s="180" t="s">
        <v>4841</v>
      </c>
      <c r="N152" s="180" t="s">
        <v>4842</v>
      </c>
      <c r="O152" s="180" t="s">
        <v>4843</v>
      </c>
      <c r="P152" s="180" t="s">
        <v>4844</v>
      </c>
      <c r="Q152" s="180">
        <v>39.46</v>
      </c>
      <c r="R152" s="180">
        <v>9.1999999999999993</v>
      </c>
      <c r="S152" s="180">
        <v>17.88</v>
      </c>
      <c r="T152" s="180">
        <v>12.38</v>
      </c>
      <c r="U152" s="180">
        <v>39.46</v>
      </c>
      <c r="V152" s="180">
        <v>100</v>
      </c>
      <c r="W152" s="180">
        <v>45.034929741676862</v>
      </c>
      <c r="X152" s="151" t="s">
        <v>7460</v>
      </c>
      <c r="Y152" s="180">
        <v>3</v>
      </c>
      <c r="Z152" s="180">
        <v>11</v>
      </c>
      <c r="AA152" s="180">
        <v>3</v>
      </c>
      <c r="AB152" s="180">
        <v>32</v>
      </c>
      <c r="AC152" s="180" t="s">
        <v>4845</v>
      </c>
      <c r="AD152" s="180"/>
      <c r="AE152" s="195">
        <v>5</v>
      </c>
      <c r="AF152" s="178">
        <v>100</v>
      </c>
      <c r="AG152" s="179" t="s">
        <v>4784</v>
      </c>
      <c r="AH152" s="180" t="s">
        <v>4785</v>
      </c>
      <c r="AI152" s="181">
        <v>25</v>
      </c>
      <c r="AJ152" s="179" t="s">
        <v>4846</v>
      </c>
      <c r="AK152" s="180" t="s">
        <v>4847</v>
      </c>
      <c r="AL152" s="181">
        <v>25</v>
      </c>
      <c r="AM152" s="179" t="s">
        <v>4848</v>
      </c>
      <c r="AN152" s="180" t="s">
        <v>2931</v>
      </c>
      <c r="AO152" s="181">
        <v>25</v>
      </c>
      <c r="AP152" s="179" t="s">
        <v>4849</v>
      </c>
      <c r="AQ152" s="180" t="s">
        <v>4850</v>
      </c>
      <c r="AR152" s="181">
        <v>25</v>
      </c>
      <c r="AS152" s="179"/>
      <c r="AT152" s="180"/>
      <c r="AU152" s="196"/>
      <c r="AV152" s="179"/>
      <c r="AW152" s="180"/>
      <c r="AX152" s="197"/>
      <c r="AY152" s="162"/>
      <c r="AZ152" s="70"/>
      <c r="BA152" s="70"/>
      <c r="BB152" s="70"/>
      <c r="BC152" s="70"/>
      <c r="BD152" s="61"/>
      <c r="BE152" s="61"/>
      <c r="BF152" s="61"/>
      <c r="BG152" s="61"/>
      <c r="BH152" s="61"/>
      <c r="BI152" s="61"/>
    </row>
    <row r="153" spans="1:61" s="40" customFormat="1" ht="193.2" x14ac:dyDescent="0.3">
      <c r="A153" s="115">
        <v>106</v>
      </c>
      <c r="B153" s="116" t="s">
        <v>4671</v>
      </c>
      <c r="C153" s="115"/>
      <c r="D153" s="117" t="s">
        <v>4818</v>
      </c>
      <c r="E153" s="118" t="s">
        <v>4819</v>
      </c>
      <c r="F153" s="119">
        <v>3332</v>
      </c>
      <c r="G153" s="118" t="s">
        <v>3716</v>
      </c>
      <c r="H153" s="120">
        <v>2005</v>
      </c>
      <c r="I153" s="118" t="s">
        <v>4851</v>
      </c>
      <c r="J153" s="194">
        <v>121598.22295943915</v>
      </c>
      <c r="K153" s="180" t="s">
        <v>664</v>
      </c>
      <c r="L153" s="180" t="s">
        <v>4852</v>
      </c>
      <c r="M153" s="180" t="s">
        <v>4853</v>
      </c>
      <c r="N153" s="180" t="s">
        <v>4854</v>
      </c>
      <c r="O153" s="180" t="s">
        <v>4855</v>
      </c>
      <c r="P153" s="180">
        <v>35941</v>
      </c>
      <c r="Q153" s="180">
        <v>44.57</v>
      </c>
      <c r="R153" s="180">
        <v>14.31</v>
      </c>
      <c r="S153" s="180">
        <v>17.88</v>
      </c>
      <c r="T153" s="180">
        <v>12.38</v>
      </c>
      <c r="U153" s="180">
        <v>44.57</v>
      </c>
      <c r="V153" s="180">
        <v>100</v>
      </c>
      <c r="W153" s="180">
        <v>100</v>
      </c>
      <c r="X153" s="151" t="s">
        <v>7460</v>
      </c>
      <c r="Y153" s="180">
        <v>5</v>
      </c>
      <c r="Z153" s="180">
        <v>1</v>
      </c>
      <c r="AA153" s="180"/>
      <c r="AB153" s="180">
        <v>34</v>
      </c>
      <c r="AC153" s="180" t="s">
        <v>4856</v>
      </c>
      <c r="AD153" s="180"/>
      <c r="AE153" s="195">
        <v>5</v>
      </c>
      <c r="AF153" s="178">
        <v>100</v>
      </c>
      <c r="AG153" s="179" t="s">
        <v>4818</v>
      </c>
      <c r="AH153" s="180" t="s">
        <v>4829</v>
      </c>
      <c r="AI153" s="181">
        <v>25</v>
      </c>
      <c r="AJ153" s="179" t="s">
        <v>4857</v>
      </c>
      <c r="AK153" s="180" t="s">
        <v>4858</v>
      </c>
      <c r="AL153" s="181">
        <v>25</v>
      </c>
      <c r="AM153" s="179" t="s">
        <v>4859</v>
      </c>
      <c r="AN153" s="180" t="s">
        <v>4858</v>
      </c>
      <c r="AO153" s="181">
        <v>25</v>
      </c>
      <c r="AP153" s="179" t="s">
        <v>4860</v>
      </c>
      <c r="AQ153" s="180" t="s">
        <v>4858</v>
      </c>
      <c r="AR153" s="181">
        <v>25</v>
      </c>
      <c r="AS153" s="179"/>
      <c r="AT153" s="180"/>
      <c r="AU153" s="196"/>
      <c r="AV153" s="179"/>
      <c r="AW153" s="180"/>
      <c r="AX153" s="197"/>
      <c r="AY153" s="162"/>
      <c r="AZ153" s="70"/>
      <c r="BA153" s="70"/>
      <c r="BB153" s="70"/>
      <c r="BC153" s="70"/>
      <c r="BD153" s="61"/>
      <c r="BE153" s="61"/>
      <c r="BF153" s="61"/>
      <c r="BG153" s="61"/>
      <c r="BH153" s="61"/>
      <c r="BI153" s="61"/>
    </row>
    <row r="154" spans="1:61" s="40" customFormat="1" ht="41.4" x14ac:dyDescent="0.3">
      <c r="A154" s="115">
        <v>106</v>
      </c>
      <c r="B154" s="116" t="s">
        <v>4671</v>
      </c>
      <c r="C154" s="115"/>
      <c r="D154" s="117" t="s">
        <v>2592</v>
      </c>
      <c r="E154" s="118" t="s">
        <v>3891</v>
      </c>
      <c r="F154" s="119">
        <v>7561</v>
      </c>
      <c r="G154" s="118" t="s">
        <v>4861</v>
      </c>
      <c r="H154" s="120">
        <v>2003</v>
      </c>
      <c r="I154" s="118" t="s">
        <v>4862</v>
      </c>
      <c r="J154" s="194">
        <v>62522.8</v>
      </c>
      <c r="K154" s="180" t="s">
        <v>844</v>
      </c>
      <c r="L154" s="180" t="s">
        <v>4863</v>
      </c>
      <c r="M154" s="180" t="s">
        <v>4864</v>
      </c>
      <c r="N154" s="180" t="s">
        <v>4865</v>
      </c>
      <c r="O154" s="180"/>
      <c r="P154" s="180" t="s">
        <v>4866</v>
      </c>
      <c r="Q154" s="180">
        <v>37.619999999999997</v>
      </c>
      <c r="R154" s="180">
        <v>7.36</v>
      </c>
      <c r="S154" s="180">
        <v>17.88</v>
      </c>
      <c r="T154" s="180">
        <v>12.38</v>
      </c>
      <c r="U154" s="180">
        <v>37.619999999999997</v>
      </c>
      <c r="V154" s="180">
        <v>100</v>
      </c>
      <c r="W154" s="180">
        <v>100</v>
      </c>
      <c r="X154" s="151" t="s">
        <v>7460</v>
      </c>
      <c r="Y154" s="180">
        <v>3</v>
      </c>
      <c r="Z154" s="180">
        <v>8</v>
      </c>
      <c r="AA154" s="180">
        <v>1</v>
      </c>
      <c r="AB154" s="180">
        <v>67</v>
      </c>
      <c r="AC154" s="180" t="s">
        <v>4867</v>
      </c>
      <c r="AD154" s="180">
        <v>0</v>
      </c>
      <c r="AE154" s="195">
        <v>5</v>
      </c>
      <c r="AF154" s="178">
        <v>100</v>
      </c>
      <c r="AG154" s="179" t="s">
        <v>3986</v>
      </c>
      <c r="AH154" s="180" t="s">
        <v>3768</v>
      </c>
      <c r="AI154" s="181">
        <v>25</v>
      </c>
      <c r="AJ154" s="179" t="s">
        <v>2592</v>
      </c>
      <c r="AK154" s="180" t="s">
        <v>3891</v>
      </c>
      <c r="AL154" s="181">
        <v>25</v>
      </c>
      <c r="AM154" s="179" t="s">
        <v>4868</v>
      </c>
      <c r="AN154" s="180" t="s">
        <v>3768</v>
      </c>
      <c r="AO154" s="181">
        <v>25</v>
      </c>
      <c r="AP154" s="179" t="s">
        <v>4869</v>
      </c>
      <c r="AQ154" s="180" t="s">
        <v>3891</v>
      </c>
      <c r="AR154" s="181">
        <v>25</v>
      </c>
      <c r="AS154" s="179"/>
      <c r="AT154" s="180"/>
      <c r="AU154" s="196"/>
      <c r="AV154" s="179"/>
      <c r="AW154" s="180"/>
      <c r="AX154" s="197"/>
      <c r="AY154" s="162"/>
      <c r="AZ154" s="70"/>
      <c r="BA154" s="70"/>
      <c r="BB154" s="70"/>
      <c r="BC154" s="70"/>
      <c r="BD154" s="61"/>
      <c r="BE154" s="61"/>
      <c r="BF154" s="61"/>
      <c r="BG154" s="61"/>
      <c r="BH154" s="61"/>
      <c r="BI154" s="61"/>
    </row>
    <row r="155" spans="1:61" s="40" customFormat="1" ht="124.2" x14ac:dyDescent="0.3">
      <c r="A155" s="115">
        <v>106</v>
      </c>
      <c r="B155" s="116" t="s">
        <v>4671</v>
      </c>
      <c r="C155" s="115"/>
      <c r="D155" s="117" t="s">
        <v>4870</v>
      </c>
      <c r="E155" s="118" t="s">
        <v>4871</v>
      </c>
      <c r="F155" s="119">
        <v>1339</v>
      </c>
      <c r="G155" s="118" t="s">
        <v>4872</v>
      </c>
      <c r="H155" s="120">
        <v>2007</v>
      </c>
      <c r="I155" s="118" t="s">
        <v>4873</v>
      </c>
      <c r="J155" s="194">
        <v>67200</v>
      </c>
      <c r="K155" s="180" t="s">
        <v>655</v>
      </c>
      <c r="L155" s="180" t="s">
        <v>4874</v>
      </c>
      <c r="M155" s="180" t="s">
        <v>4875</v>
      </c>
      <c r="N155" s="180" t="s">
        <v>4876</v>
      </c>
      <c r="O155" s="180" t="s">
        <v>4877</v>
      </c>
      <c r="P155" s="180" t="s">
        <v>4878</v>
      </c>
      <c r="Q155" s="180">
        <v>38.17</v>
      </c>
      <c r="R155" s="180">
        <v>7.91</v>
      </c>
      <c r="S155" s="180">
        <v>17.88</v>
      </c>
      <c r="T155" s="180">
        <v>12.38</v>
      </c>
      <c r="U155" s="180">
        <v>38.17</v>
      </c>
      <c r="V155" s="180">
        <v>100</v>
      </c>
      <c r="W155" s="180" t="s">
        <v>1069</v>
      </c>
      <c r="X155" s="151" t="s">
        <v>7460</v>
      </c>
      <c r="Y155" s="180">
        <v>6</v>
      </c>
      <c r="Z155" s="180">
        <v>1</v>
      </c>
      <c r="AA155" s="180">
        <v>5</v>
      </c>
      <c r="AB155" s="180">
        <v>63</v>
      </c>
      <c r="AC155" s="180" t="s">
        <v>4879</v>
      </c>
      <c r="AD155" s="180">
        <v>0</v>
      </c>
      <c r="AE155" s="195">
        <v>5</v>
      </c>
      <c r="AF155" s="178">
        <v>100</v>
      </c>
      <c r="AG155" s="179" t="s">
        <v>4870</v>
      </c>
      <c r="AH155" s="180" t="s">
        <v>4880</v>
      </c>
      <c r="AI155" s="181">
        <v>25</v>
      </c>
      <c r="AJ155" s="179" t="s">
        <v>4870</v>
      </c>
      <c r="AK155" s="180" t="s">
        <v>4880</v>
      </c>
      <c r="AL155" s="181">
        <v>25</v>
      </c>
      <c r="AM155" s="179" t="s">
        <v>4870</v>
      </c>
      <c r="AN155" s="180" t="s">
        <v>4880</v>
      </c>
      <c r="AO155" s="181">
        <v>25</v>
      </c>
      <c r="AP155" s="179" t="s">
        <v>4870</v>
      </c>
      <c r="AQ155" s="180" t="s">
        <v>4880</v>
      </c>
      <c r="AR155" s="181">
        <v>25</v>
      </c>
      <c r="AS155" s="179"/>
      <c r="AT155" s="180"/>
      <c r="AU155" s="196"/>
      <c r="AV155" s="179"/>
      <c r="AW155" s="180"/>
      <c r="AX155" s="197"/>
      <c r="AY155" s="162"/>
      <c r="AZ155" s="70"/>
      <c r="BA155" s="70"/>
      <c r="BB155" s="70"/>
      <c r="BC155" s="70"/>
      <c r="BD155" s="61"/>
      <c r="BE155" s="61"/>
      <c r="BF155" s="61"/>
      <c r="BG155" s="61"/>
      <c r="BH155" s="61"/>
      <c r="BI155" s="61"/>
    </row>
    <row r="156" spans="1:61" s="40" customFormat="1" ht="55.2" x14ac:dyDescent="0.3">
      <c r="A156" s="115">
        <v>106</v>
      </c>
      <c r="B156" s="116" t="s">
        <v>4671</v>
      </c>
      <c r="C156" s="115"/>
      <c r="D156" s="117" t="s">
        <v>4726</v>
      </c>
      <c r="E156" s="118" t="s">
        <v>4484</v>
      </c>
      <c r="F156" s="119">
        <v>4587</v>
      </c>
      <c r="G156" s="118" t="s">
        <v>4881</v>
      </c>
      <c r="H156" s="120">
        <v>2004</v>
      </c>
      <c r="I156" s="118" t="s">
        <v>4882</v>
      </c>
      <c r="J156" s="194">
        <v>52228.547988649647</v>
      </c>
      <c r="K156" s="180" t="s">
        <v>664</v>
      </c>
      <c r="L156" s="180" t="s">
        <v>4883</v>
      </c>
      <c r="M156" s="180" t="s">
        <v>4884</v>
      </c>
      <c r="N156" s="180" t="s">
        <v>4885</v>
      </c>
      <c r="O156" s="180" t="s">
        <v>4886</v>
      </c>
      <c r="P156" s="180">
        <v>41790</v>
      </c>
      <c r="Q156" s="180">
        <v>36.4</v>
      </c>
      <c r="R156" s="180">
        <v>6.14</v>
      </c>
      <c r="S156" s="180">
        <v>17.88</v>
      </c>
      <c r="T156" s="180">
        <v>12.38</v>
      </c>
      <c r="U156" s="180">
        <v>36.4</v>
      </c>
      <c r="V156" s="180">
        <v>100</v>
      </c>
      <c r="W156" s="180">
        <v>100</v>
      </c>
      <c r="X156" s="151" t="s">
        <v>7460</v>
      </c>
      <c r="Y156" s="180">
        <v>6</v>
      </c>
      <c r="Z156" s="180">
        <v>3</v>
      </c>
      <c r="AA156" s="180">
        <v>4</v>
      </c>
      <c r="AB156" s="180">
        <v>44</v>
      </c>
      <c r="AC156" s="180" t="s">
        <v>4887</v>
      </c>
      <c r="AD156" s="180"/>
      <c r="AE156" s="195">
        <v>5</v>
      </c>
      <c r="AF156" s="178">
        <v>100</v>
      </c>
      <c r="AG156" s="179" t="s">
        <v>4726</v>
      </c>
      <c r="AH156" s="180" t="s">
        <v>4734</v>
      </c>
      <c r="AI156" s="181">
        <v>25</v>
      </c>
      <c r="AJ156" s="179" t="s">
        <v>4736</v>
      </c>
      <c r="AK156" s="180" t="s">
        <v>4737</v>
      </c>
      <c r="AL156" s="181">
        <v>25</v>
      </c>
      <c r="AM156" s="179" t="s">
        <v>4888</v>
      </c>
      <c r="AN156" s="180" t="s">
        <v>4889</v>
      </c>
      <c r="AO156" s="181">
        <v>25</v>
      </c>
      <c r="AP156" s="179" t="s">
        <v>4736</v>
      </c>
      <c r="AQ156" s="180" t="s">
        <v>4737</v>
      </c>
      <c r="AR156" s="181">
        <v>25</v>
      </c>
      <c r="AS156" s="179"/>
      <c r="AT156" s="180"/>
      <c r="AU156" s="196"/>
      <c r="AV156" s="179"/>
      <c r="AW156" s="180"/>
      <c r="AX156" s="197"/>
      <c r="AY156" s="162"/>
      <c r="AZ156" s="70"/>
      <c r="BA156" s="70"/>
      <c r="BB156" s="70"/>
      <c r="BC156" s="70"/>
      <c r="BD156" s="61"/>
      <c r="BE156" s="61"/>
      <c r="BF156" s="61"/>
      <c r="BG156" s="61"/>
      <c r="BH156" s="61"/>
      <c r="BI156" s="61"/>
    </row>
    <row r="157" spans="1:61" s="40" customFormat="1" ht="55.2" x14ac:dyDescent="0.3">
      <c r="A157" s="115">
        <v>106</v>
      </c>
      <c r="B157" s="116" t="s">
        <v>4671</v>
      </c>
      <c r="C157" s="115"/>
      <c r="D157" s="117" t="s">
        <v>4726</v>
      </c>
      <c r="E157" s="118" t="s">
        <v>4484</v>
      </c>
      <c r="F157" s="119">
        <v>4587</v>
      </c>
      <c r="G157" s="118" t="s">
        <v>4890</v>
      </c>
      <c r="H157" s="120">
        <v>2002</v>
      </c>
      <c r="I157" s="118" t="s">
        <v>4891</v>
      </c>
      <c r="J157" s="194">
        <v>112852.05575029211</v>
      </c>
      <c r="K157" s="180" t="s">
        <v>844</v>
      </c>
      <c r="L157" s="180" t="s">
        <v>4892</v>
      </c>
      <c r="M157" s="180" t="s">
        <v>4893</v>
      </c>
      <c r="N157" s="180" t="s">
        <v>4894</v>
      </c>
      <c r="O157" s="180" t="s">
        <v>4895</v>
      </c>
      <c r="P157" s="180">
        <v>39264</v>
      </c>
      <c r="Q157" s="180">
        <v>43.54</v>
      </c>
      <c r="R157" s="180">
        <v>13.28</v>
      </c>
      <c r="S157" s="180">
        <v>17.88</v>
      </c>
      <c r="T157" s="180">
        <v>12.38</v>
      </c>
      <c r="U157" s="180">
        <v>43.54</v>
      </c>
      <c r="V157" s="180">
        <v>100</v>
      </c>
      <c r="W157" s="180">
        <v>100</v>
      </c>
      <c r="X157" s="151" t="s">
        <v>7460</v>
      </c>
      <c r="Y157" s="180">
        <v>1</v>
      </c>
      <c r="Z157" s="180">
        <v>1</v>
      </c>
      <c r="AA157" s="180">
        <v>7</v>
      </c>
      <c r="AB157" s="180">
        <v>44</v>
      </c>
      <c r="AC157" s="180" t="s">
        <v>4896</v>
      </c>
      <c r="AD157" s="180"/>
      <c r="AE157" s="195">
        <v>5</v>
      </c>
      <c r="AF157" s="178">
        <v>100</v>
      </c>
      <c r="AG157" s="179" t="s">
        <v>4726</v>
      </c>
      <c r="AH157" s="180" t="s">
        <v>4734</v>
      </c>
      <c r="AI157" s="181">
        <v>25</v>
      </c>
      <c r="AJ157" s="179" t="s">
        <v>4735</v>
      </c>
      <c r="AK157" s="180" t="s">
        <v>4484</v>
      </c>
      <c r="AL157" s="181">
        <v>25</v>
      </c>
      <c r="AM157" s="179" t="s">
        <v>4897</v>
      </c>
      <c r="AN157" s="180" t="s">
        <v>4737</v>
      </c>
      <c r="AO157" s="181">
        <v>25</v>
      </c>
      <c r="AP157" s="179" t="s">
        <v>4888</v>
      </c>
      <c r="AQ157" s="180" t="s">
        <v>4889</v>
      </c>
      <c r="AR157" s="181">
        <v>25</v>
      </c>
      <c r="AS157" s="179"/>
      <c r="AT157" s="180"/>
      <c r="AU157" s="196"/>
      <c r="AV157" s="179"/>
      <c r="AW157" s="180"/>
      <c r="AX157" s="197"/>
      <c r="AY157" s="162"/>
      <c r="AZ157" s="70"/>
      <c r="BA157" s="70"/>
      <c r="BB157" s="70"/>
      <c r="BC157" s="70"/>
      <c r="BD157" s="61"/>
      <c r="BE157" s="61"/>
      <c r="BF157" s="61"/>
      <c r="BG157" s="61"/>
      <c r="BH157" s="61"/>
      <c r="BI157" s="61"/>
    </row>
    <row r="158" spans="1:61" s="40" customFormat="1" ht="69" x14ac:dyDescent="0.3">
      <c r="A158" s="115">
        <v>106</v>
      </c>
      <c r="B158" s="116" t="s">
        <v>4671</v>
      </c>
      <c r="C158" s="115"/>
      <c r="D158" s="117" t="s">
        <v>4337</v>
      </c>
      <c r="E158" s="118" t="s">
        <v>4898</v>
      </c>
      <c r="F158" s="119" t="s">
        <v>4899</v>
      </c>
      <c r="G158" s="118" t="s">
        <v>4900</v>
      </c>
      <c r="H158" s="120">
        <v>2007</v>
      </c>
      <c r="I158" s="118" t="s">
        <v>4901</v>
      </c>
      <c r="J158" s="194">
        <v>141378</v>
      </c>
      <c r="K158" s="180" t="s">
        <v>655</v>
      </c>
      <c r="L158" s="180" t="s">
        <v>4902</v>
      </c>
      <c r="M158" s="180" t="s">
        <v>4903</v>
      </c>
      <c r="N158" s="180" t="s">
        <v>4904</v>
      </c>
      <c r="O158" s="180" t="s">
        <v>4905</v>
      </c>
      <c r="P158" s="180" t="s">
        <v>4906</v>
      </c>
      <c r="Q158" s="180">
        <v>46.89</v>
      </c>
      <c r="R158" s="180">
        <v>16.63</v>
      </c>
      <c r="S158" s="180">
        <v>17.88</v>
      </c>
      <c r="T158" s="180">
        <v>12.38</v>
      </c>
      <c r="U158" s="180">
        <v>46.89</v>
      </c>
      <c r="V158" s="180">
        <v>100</v>
      </c>
      <c r="W158" s="180">
        <v>0</v>
      </c>
      <c r="X158" s="151" t="s">
        <v>7460</v>
      </c>
      <c r="Y158" s="180">
        <v>4</v>
      </c>
      <c r="Z158" s="180">
        <v>4</v>
      </c>
      <c r="AA158" s="180">
        <v>6</v>
      </c>
      <c r="AB158" s="180">
        <v>30</v>
      </c>
      <c r="AC158" s="180" t="s">
        <v>4907</v>
      </c>
      <c r="AD158" s="180"/>
      <c r="AE158" s="195">
        <v>5</v>
      </c>
      <c r="AF158" s="178">
        <v>100</v>
      </c>
      <c r="AG158" s="179" t="s">
        <v>4337</v>
      </c>
      <c r="AH158" s="180" t="s">
        <v>4338</v>
      </c>
      <c r="AI158" s="181">
        <v>100</v>
      </c>
      <c r="AJ158" s="179"/>
      <c r="AK158" s="180"/>
      <c r="AL158" s="181" t="s">
        <v>4681</v>
      </c>
      <c r="AM158" s="179"/>
      <c r="AN158" s="180"/>
      <c r="AO158" s="181" t="s">
        <v>4681</v>
      </c>
      <c r="AP158" s="179"/>
      <c r="AQ158" s="180"/>
      <c r="AR158" s="181" t="s">
        <v>4681</v>
      </c>
      <c r="AS158" s="179"/>
      <c r="AT158" s="180"/>
      <c r="AU158" s="196"/>
      <c r="AV158" s="179"/>
      <c r="AW158" s="180"/>
      <c r="AX158" s="197"/>
      <c r="AY158" s="162"/>
      <c r="AZ158" s="70"/>
      <c r="BA158" s="70"/>
      <c r="BB158" s="70"/>
      <c r="BC158" s="70"/>
      <c r="BD158" s="61"/>
      <c r="BE158" s="61"/>
      <c r="BF158" s="61"/>
      <c r="BG158" s="61"/>
      <c r="BH158" s="61"/>
      <c r="BI158" s="61"/>
    </row>
    <row r="159" spans="1:61" s="40" customFormat="1" ht="41.4" x14ac:dyDescent="0.3">
      <c r="A159" s="115">
        <v>106</v>
      </c>
      <c r="B159" s="116" t="s">
        <v>4671</v>
      </c>
      <c r="C159" s="115"/>
      <c r="D159" s="117" t="s">
        <v>2368</v>
      </c>
      <c r="E159" s="118" t="s">
        <v>4908</v>
      </c>
      <c r="F159" s="119" t="s">
        <v>4909</v>
      </c>
      <c r="G159" s="118" t="s">
        <v>4910</v>
      </c>
      <c r="H159" s="120">
        <v>2002</v>
      </c>
      <c r="I159" s="118" t="s">
        <v>4911</v>
      </c>
      <c r="J159" s="194">
        <v>129196.9</v>
      </c>
      <c r="K159" s="180" t="s">
        <v>844</v>
      </c>
      <c r="L159" s="180" t="s">
        <v>4676</v>
      </c>
      <c r="M159" s="180" t="s">
        <v>4677</v>
      </c>
      <c r="N159" s="180" t="s">
        <v>4912</v>
      </c>
      <c r="O159" s="180" t="s">
        <v>4913</v>
      </c>
      <c r="P159" s="180">
        <v>39291</v>
      </c>
      <c r="Q159" s="180">
        <v>45.46</v>
      </c>
      <c r="R159" s="180">
        <v>15.2</v>
      </c>
      <c r="S159" s="180">
        <v>17.88</v>
      </c>
      <c r="T159" s="180">
        <v>12.38</v>
      </c>
      <c r="U159" s="180">
        <v>45.46</v>
      </c>
      <c r="V159" s="180">
        <v>100</v>
      </c>
      <c r="W159" s="180">
        <v>100</v>
      </c>
      <c r="X159" s="151" t="s">
        <v>7460</v>
      </c>
      <c r="Y159" s="180">
        <v>3</v>
      </c>
      <c r="Z159" s="180">
        <v>1</v>
      </c>
      <c r="AA159" s="180">
        <v>3</v>
      </c>
      <c r="AB159" s="180">
        <v>44</v>
      </c>
      <c r="AC159" s="180" t="s">
        <v>4914</v>
      </c>
      <c r="AD159" s="180"/>
      <c r="AE159" s="195">
        <v>5</v>
      </c>
      <c r="AF159" s="178">
        <v>100</v>
      </c>
      <c r="AG159" s="179" t="s">
        <v>2368</v>
      </c>
      <c r="AH159" s="180" t="s">
        <v>4742</v>
      </c>
      <c r="AI159" s="181">
        <v>100</v>
      </c>
      <c r="AJ159" s="179"/>
      <c r="AK159" s="180"/>
      <c r="AL159" s="181" t="s">
        <v>4681</v>
      </c>
      <c r="AM159" s="179"/>
      <c r="AN159" s="180"/>
      <c r="AO159" s="181" t="s">
        <v>4681</v>
      </c>
      <c r="AP159" s="179"/>
      <c r="AQ159" s="180"/>
      <c r="AR159" s="181" t="s">
        <v>4681</v>
      </c>
      <c r="AS159" s="179"/>
      <c r="AT159" s="180"/>
      <c r="AU159" s="196"/>
      <c r="AV159" s="179"/>
      <c r="AW159" s="180"/>
      <c r="AX159" s="197"/>
      <c r="AY159" s="162"/>
      <c r="AZ159" s="70"/>
      <c r="BA159" s="70"/>
      <c r="BB159" s="70"/>
      <c r="BC159" s="70"/>
      <c r="BD159" s="61"/>
      <c r="BE159" s="61"/>
      <c r="BF159" s="61"/>
      <c r="BG159" s="61"/>
      <c r="BH159" s="61"/>
      <c r="BI159" s="61"/>
    </row>
    <row r="160" spans="1:61" s="40" customFormat="1" ht="138" x14ac:dyDescent="0.3">
      <c r="A160" s="115">
        <v>106</v>
      </c>
      <c r="B160" s="116" t="s">
        <v>4671</v>
      </c>
      <c r="C160" s="115"/>
      <c r="D160" s="117" t="s">
        <v>4915</v>
      </c>
      <c r="E160" s="118" t="s">
        <v>4916</v>
      </c>
      <c r="F160" s="119">
        <v>9090</v>
      </c>
      <c r="G160" s="118" t="s">
        <v>4917</v>
      </c>
      <c r="H160" s="120">
        <v>2007</v>
      </c>
      <c r="I160" s="118" t="s">
        <v>4918</v>
      </c>
      <c r="J160" s="194">
        <v>52450</v>
      </c>
      <c r="K160" s="180" t="s">
        <v>655</v>
      </c>
      <c r="L160" s="180" t="s">
        <v>4919</v>
      </c>
      <c r="M160" s="180" t="s">
        <v>4920</v>
      </c>
      <c r="N160" s="180" t="s">
        <v>4921</v>
      </c>
      <c r="O160" s="180" t="s">
        <v>4922</v>
      </c>
      <c r="P160" s="180" t="s">
        <v>4923</v>
      </c>
      <c r="Q160" s="180">
        <v>36.43</v>
      </c>
      <c r="R160" s="180">
        <v>6.17</v>
      </c>
      <c r="S160" s="180">
        <v>17.88</v>
      </c>
      <c r="T160" s="180">
        <v>12.38</v>
      </c>
      <c r="U160" s="180">
        <v>36.43</v>
      </c>
      <c r="V160" s="180">
        <v>100</v>
      </c>
      <c r="W160" s="180" t="s">
        <v>1069</v>
      </c>
      <c r="X160" s="151" t="s">
        <v>7460</v>
      </c>
      <c r="Y160" s="180">
        <v>1</v>
      </c>
      <c r="Z160" s="180">
        <v>1</v>
      </c>
      <c r="AA160" s="180">
        <v>3</v>
      </c>
      <c r="AB160" s="180">
        <v>44</v>
      </c>
      <c r="AC160" s="180" t="s">
        <v>4924</v>
      </c>
      <c r="AD160" s="180"/>
      <c r="AE160" s="195">
        <v>5</v>
      </c>
      <c r="AF160" s="178">
        <v>100</v>
      </c>
      <c r="AG160" s="179" t="s">
        <v>4915</v>
      </c>
      <c r="AH160" s="180" t="s">
        <v>4925</v>
      </c>
      <c r="AI160" s="181">
        <v>25</v>
      </c>
      <c r="AJ160" s="179" t="s">
        <v>4926</v>
      </c>
      <c r="AK160" s="180" t="s">
        <v>4927</v>
      </c>
      <c r="AL160" s="181">
        <v>25</v>
      </c>
      <c r="AM160" s="179" t="s">
        <v>4928</v>
      </c>
      <c r="AN160" s="180" t="s">
        <v>4929</v>
      </c>
      <c r="AO160" s="181">
        <v>25</v>
      </c>
      <c r="AP160" s="179" t="s">
        <v>4930</v>
      </c>
      <c r="AQ160" s="180" t="s">
        <v>4916</v>
      </c>
      <c r="AR160" s="181">
        <v>25</v>
      </c>
      <c r="AS160" s="179"/>
      <c r="AT160" s="180"/>
      <c r="AU160" s="196"/>
      <c r="AV160" s="179"/>
      <c r="AW160" s="180"/>
      <c r="AX160" s="197"/>
      <c r="AY160" s="162"/>
      <c r="AZ160" s="70"/>
      <c r="BA160" s="70"/>
      <c r="BB160" s="70"/>
      <c r="BC160" s="70"/>
      <c r="BD160" s="61"/>
      <c r="BE160" s="61"/>
      <c r="BF160" s="61"/>
      <c r="BG160" s="61"/>
      <c r="BH160" s="61"/>
      <c r="BI160" s="61"/>
    </row>
    <row r="161" spans="1:61" s="40" customFormat="1" ht="82.8" x14ac:dyDescent="0.3">
      <c r="A161" s="115">
        <v>106</v>
      </c>
      <c r="B161" s="116" t="s">
        <v>4671</v>
      </c>
      <c r="C161" s="115"/>
      <c r="D161" s="117" t="s">
        <v>2362</v>
      </c>
      <c r="E161" s="118" t="s">
        <v>4931</v>
      </c>
      <c r="F161" s="119">
        <v>3317</v>
      </c>
      <c r="G161" s="118" t="s">
        <v>4932</v>
      </c>
      <c r="H161" s="120">
        <v>2012</v>
      </c>
      <c r="I161" s="118" t="s">
        <v>4933</v>
      </c>
      <c r="J161" s="194">
        <v>144840</v>
      </c>
      <c r="K161" s="180" t="s">
        <v>677</v>
      </c>
      <c r="L161" s="180" t="s">
        <v>4934</v>
      </c>
      <c r="M161" s="180" t="s">
        <v>4935</v>
      </c>
      <c r="N161" s="180" t="s">
        <v>4936</v>
      </c>
      <c r="O161" s="180" t="s">
        <v>4937</v>
      </c>
      <c r="P161" s="180" t="s">
        <v>4938</v>
      </c>
      <c r="Q161" s="180">
        <v>39.14</v>
      </c>
      <c r="R161" s="180">
        <v>17.04</v>
      </c>
      <c r="S161" s="180">
        <v>8</v>
      </c>
      <c r="T161" s="180">
        <v>14.1</v>
      </c>
      <c r="U161" s="180">
        <v>39.14</v>
      </c>
      <c r="V161" s="180">
        <v>100</v>
      </c>
      <c r="W161" s="180">
        <v>0</v>
      </c>
      <c r="X161" s="151" t="s">
        <v>7460</v>
      </c>
      <c r="Y161" s="180">
        <v>3</v>
      </c>
      <c r="Z161" s="180">
        <v>2</v>
      </c>
      <c r="AA161" s="180">
        <v>3</v>
      </c>
      <c r="AB161" s="180">
        <v>44</v>
      </c>
      <c r="AC161" s="180" t="s">
        <v>4939</v>
      </c>
      <c r="AD161" s="180"/>
      <c r="AE161" s="195">
        <v>5</v>
      </c>
      <c r="AF161" s="178">
        <v>100</v>
      </c>
      <c r="AG161" s="179" t="s">
        <v>2362</v>
      </c>
      <c r="AH161" s="180" t="s">
        <v>4931</v>
      </c>
      <c r="AI161" s="181">
        <v>100</v>
      </c>
      <c r="AJ161" s="179"/>
      <c r="AK161" s="180"/>
      <c r="AL161" s="181"/>
      <c r="AM161" s="179"/>
      <c r="AN161" s="180"/>
      <c r="AO161" s="181"/>
      <c r="AP161" s="179"/>
      <c r="AQ161" s="180"/>
      <c r="AR161" s="181"/>
      <c r="AS161" s="179"/>
      <c r="AT161" s="180"/>
      <c r="AU161" s="196"/>
      <c r="AV161" s="179"/>
      <c r="AW161" s="180"/>
      <c r="AX161" s="197"/>
      <c r="AY161" s="162"/>
      <c r="AZ161" s="70"/>
      <c r="BA161" s="70"/>
      <c r="BB161" s="70"/>
      <c r="BC161" s="70"/>
      <c r="BD161" s="61"/>
      <c r="BE161" s="61"/>
      <c r="BF161" s="61"/>
      <c r="BG161" s="61"/>
      <c r="BH161" s="61"/>
      <c r="BI161" s="61"/>
    </row>
    <row r="162" spans="1:61" s="40" customFormat="1" ht="151.80000000000001" x14ac:dyDescent="0.3">
      <c r="A162" s="115">
        <v>106</v>
      </c>
      <c r="B162" s="116" t="s">
        <v>4671</v>
      </c>
      <c r="C162" s="115"/>
      <c r="D162" s="117" t="s">
        <v>2592</v>
      </c>
      <c r="E162" s="118" t="s">
        <v>4940</v>
      </c>
      <c r="F162" s="119">
        <v>18801</v>
      </c>
      <c r="G162" s="118" t="s">
        <v>4941</v>
      </c>
      <c r="H162" s="120">
        <v>2010</v>
      </c>
      <c r="I162" s="118" t="s">
        <v>4942</v>
      </c>
      <c r="J162" s="194">
        <v>901938</v>
      </c>
      <c r="K162" s="180" t="s">
        <v>677</v>
      </c>
      <c r="L162" s="180" t="s">
        <v>4943</v>
      </c>
      <c r="M162" s="180" t="s">
        <v>4944</v>
      </c>
      <c r="N162" s="180" t="s">
        <v>4945</v>
      </c>
      <c r="O162" s="180" t="s">
        <v>4946</v>
      </c>
      <c r="P162" s="180" t="s">
        <v>4947</v>
      </c>
      <c r="Q162" s="180">
        <v>136.37</v>
      </c>
      <c r="R162" s="180">
        <v>106.11</v>
      </c>
      <c r="S162" s="180">
        <v>17.88</v>
      </c>
      <c r="T162" s="180">
        <v>12.38</v>
      </c>
      <c r="U162" s="180">
        <v>136.37</v>
      </c>
      <c r="V162" s="180">
        <v>100</v>
      </c>
      <c r="W162" s="180" t="s">
        <v>1069</v>
      </c>
      <c r="X162" s="151" t="s">
        <v>7460</v>
      </c>
      <c r="Y162" s="180">
        <v>4</v>
      </c>
      <c r="Z162" s="180">
        <v>6</v>
      </c>
      <c r="AA162" s="180">
        <v>3</v>
      </c>
      <c r="AB162" s="180">
        <v>11</v>
      </c>
      <c r="AC162" s="180" t="s">
        <v>4948</v>
      </c>
      <c r="AD162" s="180"/>
      <c r="AE162" s="195">
        <v>5</v>
      </c>
      <c r="AF162" s="178">
        <v>100</v>
      </c>
      <c r="AG162" s="179"/>
      <c r="AH162" s="180" t="s">
        <v>4690</v>
      </c>
      <c r="AI162" s="181" t="s">
        <v>4681</v>
      </c>
      <c r="AJ162" s="179"/>
      <c r="AK162" s="180"/>
      <c r="AL162" s="181"/>
      <c r="AM162" s="179"/>
      <c r="AN162" s="180"/>
      <c r="AO162" s="181"/>
      <c r="AP162" s="179"/>
      <c r="AQ162" s="180"/>
      <c r="AR162" s="181"/>
      <c r="AS162" s="179"/>
      <c r="AT162" s="180"/>
      <c r="AU162" s="196"/>
      <c r="AV162" s="179"/>
      <c r="AW162" s="180"/>
      <c r="AX162" s="197"/>
      <c r="AY162" s="162"/>
      <c r="AZ162" s="70"/>
      <c r="BA162" s="70"/>
      <c r="BB162" s="70"/>
      <c r="BC162" s="70"/>
      <c r="BD162" s="61"/>
      <c r="BE162" s="61"/>
      <c r="BF162" s="61"/>
      <c r="BG162" s="61"/>
      <c r="BH162" s="61"/>
      <c r="BI162" s="61"/>
    </row>
    <row r="163" spans="1:61" s="40" customFormat="1" ht="193.2" x14ac:dyDescent="0.3">
      <c r="A163" s="115">
        <v>106</v>
      </c>
      <c r="B163" s="116" t="s">
        <v>4671</v>
      </c>
      <c r="C163" s="115"/>
      <c r="D163" s="117" t="s">
        <v>4915</v>
      </c>
      <c r="E163" s="118" t="s">
        <v>4949</v>
      </c>
      <c r="F163" s="119">
        <v>15703</v>
      </c>
      <c r="G163" s="118" t="s">
        <v>4950</v>
      </c>
      <c r="H163" s="120">
        <v>2011</v>
      </c>
      <c r="I163" s="118" t="s">
        <v>4951</v>
      </c>
      <c r="J163" s="194">
        <v>690000</v>
      </c>
      <c r="K163" s="180" t="s">
        <v>677</v>
      </c>
      <c r="L163" s="180" t="s">
        <v>4952</v>
      </c>
      <c r="M163" s="180" t="s">
        <v>4953</v>
      </c>
      <c r="N163" s="180" t="s">
        <v>4954</v>
      </c>
      <c r="O163" s="180" t="s">
        <v>4955</v>
      </c>
      <c r="P163" s="180" t="s">
        <v>4956</v>
      </c>
      <c r="Q163" s="180">
        <v>100.60647058823528</v>
      </c>
      <c r="R163" s="180">
        <v>81.17647058823529</v>
      </c>
      <c r="S163" s="180">
        <v>5.33</v>
      </c>
      <c r="T163" s="180">
        <v>14.1</v>
      </c>
      <c r="U163" s="180">
        <v>100.60647058823528</v>
      </c>
      <c r="V163" s="180">
        <v>100</v>
      </c>
      <c r="W163" s="180"/>
      <c r="X163" s="151" t="s">
        <v>7460</v>
      </c>
      <c r="Y163" s="180">
        <v>3</v>
      </c>
      <c r="Z163" s="180">
        <v>2</v>
      </c>
      <c r="AA163" s="180">
        <v>1</v>
      </c>
      <c r="AB163" s="180">
        <v>44</v>
      </c>
      <c r="AC163" s="180" t="s">
        <v>4957</v>
      </c>
      <c r="AD163" s="180"/>
      <c r="AE163" s="195">
        <v>5</v>
      </c>
      <c r="AF163" s="178">
        <v>100</v>
      </c>
      <c r="AG163" s="179" t="s">
        <v>4915</v>
      </c>
      <c r="AH163" s="180" t="s">
        <v>4925</v>
      </c>
      <c r="AI163" s="181">
        <v>20</v>
      </c>
      <c r="AJ163" s="179" t="s">
        <v>4958</v>
      </c>
      <c r="AK163" s="180" t="s">
        <v>4949</v>
      </c>
      <c r="AL163" s="181">
        <v>20</v>
      </c>
      <c r="AM163" s="179" t="s">
        <v>4959</v>
      </c>
      <c r="AN163" s="180" t="s">
        <v>4925</v>
      </c>
      <c r="AO163" s="181">
        <v>20</v>
      </c>
      <c r="AP163" s="179" t="s">
        <v>4960</v>
      </c>
      <c r="AQ163" s="180" t="s">
        <v>4961</v>
      </c>
      <c r="AR163" s="197">
        <v>20</v>
      </c>
      <c r="AS163" s="179" t="s">
        <v>4962</v>
      </c>
      <c r="AT163" s="180" t="s">
        <v>4963</v>
      </c>
      <c r="AU163" s="197">
        <v>20</v>
      </c>
      <c r="AV163" s="179"/>
      <c r="AW163" s="180"/>
      <c r="AX163" s="197"/>
      <c r="AY163" s="162"/>
      <c r="AZ163" s="70"/>
      <c r="BA163" s="70"/>
      <c r="BB163" s="70"/>
      <c r="BC163" s="70"/>
      <c r="BD163" s="61"/>
      <c r="BE163" s="61"/>
      <c r="BF163" s="61"/>
      <c r="BG163" s="61"/>
      <c r="BH163" s="61"/>
      <c r="BI163" s="61"/>
    </row>
    <row r="164" spans="1:61" s="40" customFormat="1" ht="110.4" x14ac:dyDescent="0.3">
      <c r="A164" s="115">
        <v>106</v>
      </c>
      <c r="B164" s="116" t="s">
        <v>4671</v>
      </c>
      <c r="C164" s="115"/>
      <c r="D164" s="117" t="s">
        <v>4784</v>
      </c>
      <c r="E164" s="118" t="s">
        <v>4785</v>
      </c>
      <c r="F164" s="119">
        <v>5027</v>
      </c>
      <c r="G164" s="118" t="s">
        <v>4964</v>
      </c>
      <c r="H164" s="120">
        <v>2006</v>
      </c>
      <c r="I164" s="118" t="s">
        <v>4965</v>
      </c>
      <c r="J164" s="194">
        <v>806123.70989818068</v>
      </c>
      <c r="K164" s="180" t="s">
        <v>664</v>
      </c>
      <c r="L164" s="180" t="s">
        <v>4788</v>
      </c>
      <c r="M164" s="180" t="s">
        <v>4789</v>
      </c>
      <c r="N164" s="180" t="s">
        <v>4966</v>
      </c>
      <c r="O164" s="180" t="s">
        <v>4967</v>
      </c>
      <c r="P164" s="180">
        <v>43149</v>
      </c>
      <c r="Q164" s="180">
        <v>125.1</v>
      </c>
      <c r="R164" s="180">
        <v>94.84</v>
      </c>
      <c r="S164" s="180">
        <v>17.88</v>
      </c>
      <c r="T164" s="180">
        <v>12.38</v>
      </c>
      <c r="U164" s="180">
        <v>125.1</v>
      </c>
      <c r="V164" s="180">
        <v>100</v>
      </c>
      <c r="W164" s="180">
        <v>100</v>
      </c>
      <c r="X164" s="151" t="s">
        <v>7460</v>
      </c>
      <c r="Y164" s="180">
        <v>3</v>
      </c>
      <c r="Z164" s="180">
        <v>2</v>
      </c>
      <c r="AA164" s="180">
        <v>3</v>
      </c>
      <c r="AB164" s="180">
        <v>32</v>
      </c>
      <c r="AC164" s="180" t="s">
        <v>4968</v>
      </c>
      <c r="AD164" s="180"/>
      <c r="AE164" s="195">
        <v>5</v>
      </c>
      <c r="AF164" s="178">
        <v>100</v>
      </c>
      <c r="AG164" s="179" t="s">
        <v>4969</v>
      </c>
      <c r="AH164" s="180" t="s">
        <v>4690</v>
      </c>
      <c r="AI164" s="181">
        <v>25</v>
      </c>
      <c r="AJ164" s="179" t="s">
        <v>4970</v>
      </c>
      <c r="AK164" s="180"/>
      <c r="AL164" s="181">
        <v>25</v>
      </c>
      <c r="AM164" s="179" t="s">
        <v>4971</v>
      </c>
      <c r="AN164" s="180" t="s">
        <v>4972</v>
      </c>
      <c r="AO164" s="181">
        <v>25</v>
      </c>
      <c r="AP164" s="179" t="s">
        <v>4973</v>
      </c>
      <c r="AQ164" s="180" t="s">
        <v>4690</v>
      </c>
      <c r="AR164" s="181">
        <v>25</v>
      </c>
      <c r="AS164" s="179"/>
      <c r="AT164" s="180"/>
      <c r="AU164" s="196"/>
      <c r="AV164" s="179"/>
      <c r="AW164" s="180"/>
      <c r="AX164" s="197"/>
      <c r="AY164" s="162"/>
      <c r="AZ164" s="70"/>
      <c r="BA164" s="70"/>
      <c r="BB164" s="70"/>
      <c r="BC164" s="70"/>
      <c r="BD164" s="61"/>
      <c r="BE164" s="61"/>
      <c r="BF164" s="61"/>
      <c r="BG164" s="61"/>
      <c r="BH164" s="61"/>
      <c r="BI164" s="61"/>
    </row>
    <row r="165" spans="1:61" s="40" customFormat="1" ht="69" x14ac:dyDescent="0.3">
      <c r="A165" s="115">
        <v>106</v>
      </c>
      <c r="B165" s="116" t="s">
        <v>4671</v>
      </c>
      <c r="C165" s="115"/>
      <c r="D165" s="117" t="s">
        <v>4784</v>
      </c>
      <c r="E165" s="118" t="s">
        <v>4974</v>
      </c>
      <c r="F165" s="119">
        <v>8314</v>
      </c>
      <c r="G165" s="118" t="s">
        <v>4975</v>
      </c>
      <c r="H165" s="120">
        <v>2010</v>
      </c>
      <c r="I165" s="118" t="s">
        <v>4976</v>
      </c>
      <c r="J165" s="194">
        <v>191069</v>
      </c>
      <c r="K165" s="180" t="s">
        <v>677</v>
      </c>
      <c r="L165" s="180" t="s">
        <v>4977</v>
      </c>
      <c r="M165" s="180" t="s">
        <v>4978</v>
      </c>
      <c r="N165" s="180" t="s">
        <v>4979</v>
      </c>
      <c r="O165" s="180" t="s">
        <v>4980</v>
      </c>
      <c r="P165" s="180" t="s">
        <v>4981</v>
      </c>
      <c r="Q165" s="180">
        <v>52.74</v>
      </c>
      <c r="R165" s="180">
        <v>22.48</v>
      </c>
      <c r="S165" s="180">
        <v>17.88</v>
      </c>
      <c r="T165" s="180">
        <v>12.38</v>
      </c>
      <c r="U165" s="180">
        <v>52.74</v>
      </c>
      <c r="V165" s="180">
        <v>100</v>
      </c>
      <c r="W165" s="180" t="s">
        <v>1069</v>
      </c>
      <c r="X165" s="151" t="s">
        <v>7460</v>
      </c>
      <c r="Y165" s="180">
        <v>1</v>
      </c>
      <c r="Z165" s="180">
        <v>8</v>
      </c>
      <c r="AA165" s="180">
        <v>1</v>
      </c>
      <c r="AB165" s="180">
        <v>32</v>
      </c>
      <c r="AC165" s="180" t="s">
        <v>4982</v>
      </c>
      <c r="AD165" s="180"/>
      <c r="AE165" s="195">
        <v>5</v>
      </c>
      <c r="AF165" s="178">
        <v>100</v>
      </c>
      <c r="AG165" s="179"/>
      <c r="AH165" s="180" t="s">
        <v>4690</v>
      </c>
      <c r="AI165" s="181" t="s">
        <v>4681</v>
      </c>
      <c r="AJ165" s="179"/>
      <c r="AK165" s="180"/>
      <c r="AL165" s="181"/>
      <c r="AM165" s="179"/>
      <c r="AN165" s="180"/>
      <c r="AO165" s="181"/>
      <c r="AP165" s="179"/>
      <c r="AQ165" s="180"/>
      <c r="AR165" s="181"/>
      <c r="AS165" s="179"/>
      <c r="AT165" s="180"/>
      <c r="AU165" s="196"/>
      <c r="AV165" s="179"/>
      <c r="AW165" s="180"/>
      <c r="AX165" s="197"/>
      <c r="AY165" s="162"/>
      <c r="AZ165" s="70"/>
      <c r="BA165" s="70"/>
      <c r="BB165" s="70"/>
      <c r="BC165" s="70"/>
      <c r="BD165" s="61"/>
      <c r="BE165" s="61"/>
      <c r="BF165" s="61"/>
      <c r="BG165" s="61"/>
      <c r="BH165" s="61"/>
      <c r="BI165" s="61"/>
    </row>
    <row r="166" spans="1:61" s="40" customFormat="1" ht="27.6" x14ac:dyDescent="0.3">
      <c r="A166" s="115">
        <v>106</v>
      </c>
      <c r="B166" s="116" t="s">
        <v>4671</v>
      </c>
      <c r="C166" s="115"/>
      <c r="D166" s="117" t="s">
        <v>4697</v>
      </c>
      <c r="E166" s="118" t="s">
        <v>4983</v>
      </c>
      <c r="F166" s="119">
        <v>4763</v>
      </c>
      <c r="G166" s="118" t="s">
        <v>4984</v>
      </c>
      <c r="H166" s="120">
        <v>2004</v>
      </c>
      <c r="I166" s="118" t="s">
        <v>4985</v>
      </c>
      <c r="J166" s="194">
        <v>43886.045568352536</v>
      </c>
      <c r="K166" s="180" t="s">
        <v>664</v>
      </c>
      <c r="L166" s="180" t="s">
        <v>4986</v>
      </c>
      <c r="M166" s="180" t="s">
        <v>4987</v>
      </c>
      <c r="N166" s="180" t="s">
        <v>4988</v>
      </c>
      <c r="O166" s="180" t="s">
        <v>4989</v>
      </c>
      <c r="P166" s="180">
        <v>41206</v>
      </c>
      <c r="Q166" s="180">
        <v>35.42</v>
      </c>
      <c r="R166" s="180">
        <v>5.16</v>
      </c>
      <c r="S166" s="180">
        <v>17.88</v>
      </c>
      <c r="T166" s="180">
        <v>12.38</v>
      </c>
      <c r="U166" s="180">
        <v>35.42</v>
      </c>
      <c r="V166" s="180">
        <v>100</v>
      </c>
      <c r="W166" s="180">
        <v>100</v>
      </c>
      <c r="X166" s="151" t="s">
        <v>7460</v>
      </c>
      <c r="Y166" s="180">
        <v>4</v>
      </c>
      <c r="Z166" s="180">
        <v>2</v>
      </c>
      <c r="AA166" s="180">
        <v>3</v>
      </c>
      <c r="AB166" s="180">
        <v>30</v>
      </c>
      <c r="AC166" s="180" t="s">
        <v>4990</v>
      </c>
      <c r="AD166" s="180">
        <v>0</v>
      </c>
      <c r="AE166" s="195">
        <v>5</v>
      </c>
      <c r="AF166" s="178">
        <v>100</v>
      </c>
      <c r="AG166" s="179" t="s">
        <v>4697</v>
      </c>
      <c r="AH166" s="180" t="s">
        <v>4983</v>
      </c>
      <c r="AI166" s="181">
        <v>50</v>
      </c>
      <c r="AJ166" s="179" t="s">
        <v>4991</v>
      </c>
      <c r="AK166" s="180" t="s">
        <v>4992</v>
      </c>
      <c r="AL166" s="181">
        <v>50</v>
      </c>
      <c r="AM166" s="179"/>
      <c r="AN166" s="180"/>
      <c r="AO166" s="181" t="s">
        <v>4681</v>
      </c>
      <c r="AP166" s="179"/>
      <c r="AQ166" s="180"/>
      <c r="AR166" s="181" t="s">
        <v>4681</v>
      </c>
      <c r="AS166" s="179"/>
      <c r="AT166" s="180"/>
      <c r="AU166" s="196"/>
      <c r="AV166" s="179"/>
      <c r="AW166" s="180"/>
      <c r="AX166" s="197"/>
      <c r="AY166" s="162"/>
      <c r="AZ166" s="70"/>
      <c r="BA166" s="70"/>
      <c r="BB166" s="70"/>
      <c r="BC166" s="70"/>
      <c r="BD166" s="61"/>
      <c r="BE166" s="61"/>
      <c r="BF166" s="61"/>
      <c r="BG166" s="61"/>
      <c r="BH166" s="61"/>
      <c r="BI166" s="61"/>
    </row>
    <row r="167" spans="1:61" s="40" customFormat="1" ht="69" x14ac:dyDescent="0.3">
      <c r="A167" s="115">
        <v>106</v>
      </c>
      <c r="B167" s="116" t="s">
        <v>4671</v>
      </c>
      <c r="C167" s="115"/>
      <c r="D167" s="117" t="s">
        <v>4784</v>
      </c>
      <c r="E167" s="118" t="s">
        <v>4785</v>
      </c>
      <c r="F167" s="119">
        <v>5027</v>
      </c>
      <c r="G167" s="118" t="s">
        <v>4993</v>
      </c>
      <c r="H167" s="120">
        <v>2003</v>
      </c>
      <c r="I167" s="118" t="s">
        <v>4994</v>
      </c>
      <c r="J167" s="194">
        <v>70881.63</v>
      </c>
      <c r="K167" s="180" t="s">
        <v>844</v>
      </c>
      <c r="L167" s="180" t="s">
        <v>4995</v>
      </c>
      <c r="M167" s="180" t="s">
        <v>4996</v>
      </c>
      <c r="N167" s="180" t="s">
        <v>4997</v>
      </c>
      <c r="O167" s="180" t="s">
        <v>4998</v>
      </c>
      <c r="P167" s="180">
        <v>39601</v>
      </c>
      <c r="Q167" s="180">
        <v>38.6</v>
      </c>
      <c r="R167" s="180">
        <v>8.34</v>
      </c>
      <c r="S167" s="180">
        <v>17.88</v>
      </c>
      <c r="T167" s="180">
        <v>12.38</v>
      </c>
      <c r="U167" s="180">
        <v>38.6</v>
      </c>
      <c r="V167" s="180">
        <v>100</v>
      </c>
      <c r="W167" s="180">
        <v>100</v>
      </c>
      <c r="X167" s="151" t="s">
        <v>7460</v>
      </c>
      <c r="Y167" s="180">
        <v>3</v>
      </c>
      <c r="Z167" s="180">
        <v>2</v>
      </c>
      <c r="AA167" s="180">
        <v>2</v>
      </c>
      <c r="AB167" s="180">
        <v>32</v>
      </c>
      <c r="AC167" s="180" t="s">
        <v>4999</v>
      </c>
      <c r="AD167" s="180"/>
      <c r="AE167" s="195">
        <v>5</v>
      </c>
      <c r="AF167" s="178">
        <v>100</v>
      </c>
      <c r="AG167" s="179" t="s">
        <v>4784</v>
      </c>
      <c r="AH167" s="180" t="s">
        <v>4785</v>
      </c>
      <c r="AI167" s="181">
        <v>25</v>
      </c>
      <c r="AJ167" s="179" t="s">
        <v>5000</v>
      </c>
      <c r="AK167" s="180" t="s">
        <v>4690</v>
      </c>
      <c r="AL167" s="181">
        <v>25</v>
      </c>
      <c r="AM167" s="179" t="s">
        <v>5001</v>
      </c>
      <c r="AN167" s="180" t="s">
        <v>4690</v>
      </c>
      <c r="AO167" s="181">
        <v>25</v>
      </c>
      <c r="AP167" s="179" t="s">
        <v>5002</v>
      </c>
      <c r="AQ167" s="180" t="s">
        <v>4690</v>
      </c>
      <c r="AR167" s="181">
        <v>25</v>
      </c>
      <c r="AS167" s="179"/>
      <c r="AT167" s="180"/>
      <c r="AU167" s="196"/>
      <c r="AV167" s="179"/>
      <c r="AW167" s="180"/>
      <c r="AX167" s="197"/>
      <c r="AY167" s="162"/>
      <c r="AZ167" s="70"/>
      <c r="BA167" s="70"/>
      <c r="BB167" s="70"/>
      <c r="BC167" s="70"/>
      <c r="BD167" s="61"/>
      <c r="BE167" s="61"/>
      <c r="BF167" s="61"/>
      <c r="BG167" s="61"/>
      <c r="BH167" s="61"/>
      <c r="BI167" s="61"/>
    </row>
    <row r="168" spans="1:61" s="40" customFormat="1" ht="55.2" x14ac:dyDescent="0.3">
      <c r="A168" s="115">
        <v>106</v>
      </c>
      <c r="B168" s="116" t="s">
        <v>4671</v>
      </c>
      <c r="C168" s="115"/>
      <c r="D168" s="117" t="s">
        <v>4915</v>
      </c>
      <c r="E168" s="118" t="s">
        <v>4916</v>
      </c>
      <c r="F168" s="119">
        <v>9090</v>
      </c>
      <c r="G168" s="118" t="s">
        <v>5003</v>
      </c>
      <c r="H168" s="120">
        <v>2004</v>
      </c>
      <c r="I168" s="118" t="s">
        <v>5004</v>
      </c>
      <c r="J168" s="194">
        <v>62455.374228008688</v>
      </c>
      <c r="K168" s="180" t="s">
        <v>664</v>
      </c>
      <c r="L168" s="180" t="s">
        <v>5005</v>
      </c>
      <c r="M168" s="180" t="s">
        <v>5006</v>
      </c>
      <c r="N168" s="180" t="s">
        <v>5007</v>
      </c>
      <c r="O168" s="180" t="s">
        <v>5008</v>
      </c>
      <c r="P168" s="180" t="s">
        <v>5009</v>
      </c>
      <c r="Q168" s="180">
        <v>37.61</v>
      </c>
      <c r="R168" s="180">
        <v>7.35</v>
      </c>
      <c r="S168" s="180">
        <v>17.88</v>
      </c>
      <c r="T168" s="180">
        <v>12.38</v>
      </c>
      <c r="U168" s="180">
        <v>37.61</v>
      </c>
      <c r="V168" s="180">
        <v>100</v>
      </c>
      <c r="W168" s="180">
        <v>100</v>
      </c>
      <c r="X168" s="151" t="s">
        <v>7460</v>
      </c>
      <c r="Y168" s="180">
        <v>3</v>
      </c>
      <c r="Z168" s="180">
        <v>10</v>
      </c>
      <c r="AA168" s="180">
        <v>4</v>
      </c>
      <c r="AB168" s="180">
        <v>44</v>
      </c>
      <c r="AC168" s="180" t="s">
        <v>5010</v>
      </c>
      <c r="AD168" s="180"/>
      <c r="AE168" s="195">
        <v>5</v>
      </c>
      <c r="AF168" s="178">
        <v>100</v>
      </c>
      <c r="AG168" s="179" t="s">
        <v>4915</v>
      </c>
      <c r="AH168" s="180" t="s">
        <v>4925</v>
      </c>
      <c r="AI168" s="181">
        <v>20</v>
      </c>
      <c r="AJ168" s="179" t="s">
        <v>4926</v>
      </c>
      <c r="AK168" s="180" t="s">
        <v>4927</v>
      </c>
      <c r="AL168" s="181">
        <v>20</v>
      </c>
      <c r="AM168" s="179" t="s">
        <v>4928</v>
      </c>
      <c r="AN168" s="180" t="s">
        <v>4929</v>
      </c>
      <c r="AO168" s="181">
        <v>20</v>
      </c>
      <c r="AP168" s="179" t="s">
        <v>4930</v>
      </c>
      <c r="AQ168" s="180" t="s">
        <v>4916</v>
      </c>
      <c r="AR168" s="181">
        <v>20</v>
      </c>
      <c r="AS168" s="179" t="s">
        <v>5011</v>
      </c>
      <c r="AT168" s="180" t="s">
        <v>5012</v>
      </c>
      <c r="AU168" s="196">
        <v>20</v>
      </c>
      <c r="AV168" s="179"/>
      <c r="AW168" s="180"/>
      <c r="AX168" s="197"/>
      <c r="AY168" s="162"/>
      <c r="AZ168" s="70"/>
      <c r="BA168" s="70"/>
      <c r="BB168" s="70"/>
      <c r="BC168" s="70"/>
      <c r="BD168" s="61"/>
      <c r="BE168" s="61"/>
      <c r="BF168" s="61"/>
      <c r="BG168" s="61"/>
      <c r="BH168" s="61"/>
      <c r="BI168" s="61"/>
    </row>
    <row r="169" spans="1:61" s="40" customFormat="1" ht="124.2" x14ac:dyDescent="0.3">
      <c r="A169" s="115">
        <v>106</v>
      </c>
      <c r="B169" s="116" t="s">
        <v>4671</v>
      </c>
      <c r="C169" s="115"/>
      <c r="D169" s="117" t="s">
        <v>2519</v>
      </c>
      <c r="E169" s="118" t="s">
        <v>3924</v>
      </c>
      <c r="F169" s="119">
        <v>412</v>
      </c>
      <c r="G169" s="118" t="s">
        <v>5013</v>
      </c>
      <c r="H169" s="120">
        <v>2008</v>
      </c>
      <c r="I169" s="118" t="s">
        <v>5014</v>
      </c>
      <c r="J169" s="194">
        <v>76263.839999999997</v>
      </c>
      <c r="K169" s="180" t="s">
        <v>655</v>
      </c>
      <c r="L169" s="180" t="s">
        <v>2412</v>
      </c>
      <c r="M169" s="180" t="s">
        <v>5015</v>
      </c>
      <c r="N169" s="180" t="s">
        <v>5016</v>
      </c>
      <c r="O169" s="180" t="s">
        <v>5017</v>
      </c>
      <c r="P169" s="180" t="s">
        <v>5018</v>
      </c>
      <c r="Q169" s="180">
        <v>39.229999999999997</v>
      </c>
      <c r="R169" s="180">
        <v>8.9700000000000006</v>
      </c>
      <c r="S169" s="180">
        <v>17.88</v>
      </c>
      <c r="T169" s="180">
        <v>12.38</v>
      </c>
      <c r="U169" s="180">
        <v>39.229999999999997</v>
      </c>
      <c r="V169" s="180">
        <v>100</v>
      </c>
      <c r="W169" s="180">
        <v>100</v>
      </c>
      <c r="X169" s="151" t="s">
        <v>7460</v>
      </c>
      <c r="Y169" s="180">
        <v>2</v>
      </c>
      <c r="Z169" s="180">
        <v>5</v>
      </c>
      <c r="AA169" s="180">
        <v>6</v>
      </c>
      <c r="AB169" s="180">
        <v>66</v>
      </c>
      <c r="AC169" s="180" t="s">
        <v>5019</v>
      </c>
      <c r="AD169" s="180"/>
      <c r="AE169" s="195">
        <v>5</v>
      </c>
      <c r="AF169" s="178">
        <v>100</v>
      </c>
      <c r="AG169" s="179" t="s">
        <v>2519</v>
      </c>
      <c r="AH169" s="180" t="s">
        <v>3924</v>
      </c>
      <c r="AI169" s="181">
        <v>25</v>
      </c>
      <c r="AJ169" s="179" t="s">
        <v>5020</v>
      </c>
      <c r="AK169" s="180" t="s">
        <v>3924</v>
      </c>
      <c r="AL169" s="181">
        <v>25</v>
      </c>
      <c r="AM169" s="179" t="s">
        <v>5021</v>
      </c>
      <c r="AN169" s="180" t="s">
        <v>5022</v>
      </c>
      <c r="AO169" s="181">
        <v>25</v>
      </c>
      <c r="AP169" s="179" t="s">
        <v>5023</v>
      </c>
      <c r="AQ169" s="180" t="s">
        <v>5024</v>
      </c>
      <c r="AR169" s="181">
        <v>25</v>
      </c>
      <c r="AS169" s="179"/>
      <c r="AT169" s="180"/>
      <c r="AU169" s="196"/>
      <c r="AV169" s="179"/>
      <c r="AW169" s="180"/>
      <c r="AX169" s="197"/>
      <c r="AY169" s="162"/>
      <c r="AZ169" s="70"/>
      <c r="BA169" s="70"/>
      <c r="BB169" s="70"/>
      <c r="BC169" s="70"/>
      <c r="BD169" s="61"/>
      <c r="BE169" s="61"/>
      <c r="BF169" s="61"/>
      <c r="BG169" s="61"/>
      <c r="BH169" s="61"/>
      <c r="BI169" s="61"/>
    </row>
    <row r="170" spans="1:61" s="40" customFormat="1" ht="96.6" x14ac:dyDescent="0.3">
      <c r="A170" s="115">
        <v>106</v>
      </c>
      <c r="B170" s="116" t="s">
        <v>4671</v>
      </c>
      <c r="C170" s="115"/>
      <c r="D170" s="117" t="s">
        <v>5025</v>
      </c>
      <c r="E170" s="118" t="s">
        <v>5026</v>
      </c>
      <c r="F170" s="119">
        <v>4355</v>
      </c>
      <c r="G170" s="118" t="s">
        <v>5027</v>
      </c>
      <c r="H170" s="120">
        <v>2007</v>
      </c>
      <c r="I170" s="118" t="s">
        <v>5028</v>
      </c>
      <c r="J170" s="194">
        <v>183609</v>
      </c>
      <c r="K170" s="180" t="s">
        <v>655</v>
      </c>
      <c r="L170" s="180" t="s">
        <v>5029</v>
      </c>
      <c r="M170" s="180" t="s">
        <v>5030</v>
      </c>
      <c r="N170" s="180" t="s">
        <v>5031</v>
      </c>
      <c r="O170" s="180" t="s">
        <v>5032</v>
      </c>
      <c r="P170" s="180" t="s">
        <v>5033</v>
      </c>
      <c r="Q170" s="180">
        <v>51.86</v>
      </c>
      <c r="R170" s="180">
        <v>21.6</v>
      </c>
      <c r="S170" s="180">
        <v>17.88</v>
      </c>
      <c r="T170" s="180">
        <v>12.38</v>
      </c>
      <c r="U170" s="180">
        <v>51.86</v>
      </c>
      <c r="V170" s="180">
        <v>100</v>
      </c>
      <c r="W170" s="180">
        <v>0</v>
      </c>
      <c r="X170" s="151" t="s">
        <v>7460</v>
      </c>
      <c r="Y170" s="180">
        <v>3</v>
      </c>
      <c r="Z170" s="180">
        <v>6</v>
      </c>
      <c r="AA170" s="180">
        <v>1</v>
      </c>
      <c r="AB170" s="180">
        <v>44</v>
      </c>
      <c r="AC170" s="180" t="s">
        <v>5034</v>
      </c>
      <c r="AD170" s="180"/>
      <c r="AE170" s="195">
        <v>5</v>
      </c>
      <c r="AF170" s="178">
        <v>100</v>
      </c>
      <c r="AG170" s="179" t="s">
        <v>5025</v>
      </c>
      <c r="AH170" s="180" t="s">
        <v>5026</v>
      </c>
      <c r="AI170" s="181">
        <v>25</v>
      </c>
      <c r="AJ170" s="179" t="s">
        <v>5035</v>
      </c>
      <c r="AK170" s="180" t="s">
        <v>5036</v>
      </c>
      <c r="AL170" s="181">
        <v>25</v>
      </c>
      <c r="AM170" s="179" t="s">
        <v>5037</v>
      </c>
      <c r="AN170" s="180" t="s">
        <v>5038</v>
      </c>
      <c r="AO170" s="181">
        <v>25</v>
      </c>
      <c r="AP170" s="179" t="s">
        <v>5039</v>
      </c>
      <c r="AQ170" s="180" t="s">
        <v>5040</v>
      </c>
      <c r="AR170" s="181">
        <v>25</v>
      </c>
      <c r="AS170" s="179"/>
      <c r="AT170" s="180"/>
      <c r="AU170" s="196"/>
      <c r="AV170" s="179"/>
      <c r="AW170" s="180"/>
      <c r="AX170" s="197"/>
      <c r="AY170" s="162"/>
      <c r="AZ170" s="70"/>
      <c r="BA170" s="70"/>
      <c r="BB170" s="70"/>
      <c r="BC170" s="70"/>
      <c r="BD170" s="61"/>
      <c r="BE170" s="61"/>
      <c r="BF170" s="61"/>
      <c r="BG170" s="61"/>
      <c r="BH170" s="61"/>
      <c r="BI170" s="61"/>
    </row>
    <row r="171" spans="1:61" s="40" customFormat="1" ht="151.80000000000001" x14ac:dyDescent="0.3">
      <c r="A171" s="115">
        <v>106</v>
      </c>
      <c r="B171" s="116" t="s">
        <v>4671</v>
      </c>
      <c r="C171" s="115"/>
      <c r="D171" s="117" t="s">
        <v>4915</v>
      </c>
      <c r="E171" s="118" t="s">
        <v>4949</v>
      </c>
      <c r="F171" s="119">
        <v>15703</v>
      </c>
      <c r="G171" s="118" t="s">
        <v>5041</v>
      </c>
      <c r="H171" s="120">
        <v>2006</v>
      </c>
      <c r="I171" s="118" t="s">
        <v>5042</v>
      </c>
      <c r="J171" s="194">
        <v>45450</v>
      </c>
      <c r="K171" s="180" t="s">
        <v>664</v>
      </c>
      <c r="L171" s="180" t="s">
        <v>5043</v>
      </c>
      <c r="M171" s="180" t="s">
        <v>5044</v>
      </c>
      <c r="N171" s="180" t="s">
        <v>5045</v>
      </c>
      <c r="O171" s="180" t="s">
        <v>5046</v>
      </c>
      <c r="P171" s="180">
        <v>43990</v>
      </c>
      <c r="Q171" s="180">
        <v>35.61</v>
      </c>
      <c r="R171" s="180">
        <v>5.35</v>
      </c>
      <c r="S171" s="180">
        <v>17.88</v>
      </c>
      <c r="T171" s="180">
        <v>12.38</v>
      </c>
      <c r="U171" s="180">
        <v>35.61</v>
      </c>
      <c r="V171" s="180">
        <v>100</v>
      </c>
      <c r="W171" s="180">
        <v>100</v>
      </c>
      <c r="X171" s="151" t="s">
        <v>7460</v>
      </c>
      <c r="Y171" s="180">
        <v>3</v>
      </c>
      <c r="Z171" s="180">
        <v>6</v>
      </c>
      <c r="AA171" s="180">
        <v>1</v>
      </c>
      <c r="AB171" s="180">
        <v>44</v>
      </c>
      <c r="AC171" s="180" t="s">
        <v>5047</v>
      </c>
      <c r="AD171" s="180"/>
      <c r="AE171" s="195">
        <v>5</v>
      </c>
      <c r="AF171" s="178">
        <v>100</v>
      </c>
      <c r="AG171" s="179" t="s">
        <v>4915</v>
      </c>
      <c r="AH171" s="180" t="s">
        <v>4925</v>
      </c>
      <c r="AI171" s="181">
        <v>25</v>
      </c>
      <c r="AJ171" s="179" t="s">
        <v>4958</v>
      </c>
      <c r="AK171" s="180" t="s">
        <v>4949</v>
      </c>
      <c r="AL171" s="181">
        <v>25</v>
      </c>
      <c r="AM171" s="179" t="s">
        <v>4959</v>
      </c>
      <c r="AN171" s="180" t="s">
        <v>4925</v>
      </c>
      <c r="AO171" s="181">
        <v>25</v>
      </c>
      <c r="AP171" s="179" t="s">
        <v>4960</v>
      </c>
      <c r="AQ171" s="180" t="s">
        <v>4961</v>
      </c>
      <c r="AR171" s="181">
        <v>25</v>
      </c>
      <c r="AS171" s="179"/>
      <c r="AT171" s="180"/>
      <c r="AU171" s="196"/>
      <c r="AV171" s="179"/>
      <c r="AW171" s="180"/>
      <c r="AX171" s="197"/>
      <c r="AY171" s="162"/>
      <c r="AZ171" s="70"/>
      <c r="BA171" s="70"/>
      <c r="BB171" s="70"/>
      <c r="BC171" s="70"/>
      <c r="BD171" s="61"/>
      <c r="BE171" s="61"/>
      <c r="BF171" s="61"/>
      <c r="BG171" s="61"/>
      <c r="BH171" s="61"/>
      <c r="BI171" s="61"/>
    </row>
    <row r="172" spans="1:61" s="40" customFormat="1" ht="55.2" x14ac:dyDescent="0.3">
      <c r="A172" s="115">
        <v>106</v>
      </c>
      <c r="B172" s="116" t="s">
        <v>4671</v>
      </c>
      <c r="C172" s="115"/>
      <c r="D172" s="117" t="s">
        <v>4784</v>
      </c>
      <c r="E172" s="118" t="s">
        <v>4785</v>
      </c>
      <c r="F172" s="119">
        <v>5027</v>
      </c>
      <c r="G172" s="118" t="s">
        <v>5048</v>
      </c>
      <c r="H172" s="120">
        <v>2008</v>
      </c>
      <c r="I172" s="118" t="s">
        <v>5049</v>
      </c>
      <c r="J172" s="194">
        <v>51327</v>
      </c>
      <c r="K172" s="180" t="s">
        <v>655</v>
      </c>
      <c r="L172" s="180" t="s">
        <v>4788</v>
      </c>
      <c r="M172" s="180" t="s">
        <v>4799</v>
      </c>
      <c r="N172" s="180" t="s">
        <v>5050</v>
      </c>
      <c r="O172" s="180" t="s">
        <v>5051</v>
      </c>
      <c r="P172" s="180" t="s">
        <v>5052</v>
      </c>
      <c r="Q172" s="180">
        <v>36.299999999999997</v>
      </c>
      <c r="R172" s="180">
        <v>6.04</v>
      </c>
      <c r="S172" s="180">
        <v>17.88</v>
      </c>
      <c r="T172" s="180">
        <v>12.38</v>
      </c>
      <c r="U172" s="180">
        <v>36.299999999999997</v>
      </c>
      <c r="V172" s="180">
        <v>100</v>
      </c>
      <c r="W172" s="180">
        <v>40.008891615027274</v>
      </c>
      <c r="X172" s="151" t="s">
        <v>7460</v>
      </c>
      <c r="Y172" s="180">
        <v>4</v>
      </c>
      <c r="Z172" s="180">
        <v>2</v>
      </c>
      <c r="AA172" s="180">
        <v>2</v>
      </c>
      <c r="AB172" s="180">
        <v>32</v>
      </c>
      <c r="AC172" s="180" t="s">
        <v>5053</v>
      </c>
      <c r="AD172" s="180"/>
      <c r="AE172" s="195">
        <v>5</v>
      </c>
      <c r="AF172" s="178">
        <v>100</v>
      </c>
      <c r="AG172" s="179" t="s">
        <v>4793</v>
      </c>
      <c r="AH172" s="180"/>
      <c r="AI172" s="181">
        <v>50</v>
      </c>
      <c r="AJ172" s="179" t="s">
        <v>4794</v>
      </c>
      <c r="AK172" s="180" t="s">
        <v>4690</v>
      </c>
      <c r="AL172" s="181">
        <v>50</v>
      </c>
      <c r="AM172" s="179"/>
      <c r="AN172" s="180"/>
      <c r="AO172" s="181" t="s">
        <v>4681</v>
      </c>
      <c r="AP172" s="179"/>
      <c r="AQ172" s="180"/>
      <c r="AR172" s="181" t="s">
        <v>4681</v>
      </c>
      <c r="AS172" s="179"/>
      <c r="AT172" s="180"/>
      <c r="AU172" s="196"/>
      <c r="AV172" s="179"/>
      <c r="AW172" s="180"/>
      <c r="AX172" s="197"/>
      <c r="AY172" s="162"/>
      <c r="AZ172" s="70"/>
      <c r="BA172" s="70"/>
      <c r="BB172" s="70"/>
      <c r="BC172" s="70"/>
      <c r="BD172" s="61"/>
      <c r="BE172" s="61"/>
      <c r="BF172" s="61"/>
      <c r="BG172" s="61"/>
      <c r="BH172" s="61"/>
      <c r="BI172" s="61"/>
    </row>
    <row r="173" spans="1:61" s="40" customFormat="1" ht="27.6" x14ac:dyDescent="0.3">
      <c r="A173" s="115">
        <v>106</v>
      </c>
      <c r="B173" s="116" t="s">
        <v>4671</v>
      </c>
      <c r="C173" s="115"/>
      <c r="D173" s="117" t="s">
        <v>4697</v>
      </c>
      <c r="E173" s="118" t="s">
        <v>4983</v>
      </c>
      <c r="F173" s="119">
        <v>4763</v>
      </c>
      <c r="G173" s="118" t="s">
        <v>5054</v>
      </c>
      <c r="H173" s="120">
        <v>2002</v>
      </c>
      <c r="I173" s="118" t="s">
        <v>5055</v>
      </c>
      <c r="J173" s="194">
        <v>63209.419921548993</v>
      </c>
      <c r="K173" s="180" t="s">
        <v>844</v>
      </c>
      <c r="L173" s="180" t="s">
        <v>4986</v>
      </c>
      <c r="M173" s="180" t="s">
        <v>4987</v>
      </c>
      <c r="N173" s="180" t="s">
        <v>4988</v>
      </c>
      <c r="O173" s="180" t="s">
        <v>4989</v>
      </c>
      <c r="P173" s="180">
        <v>39109</v>
      </c>
      <c r="Q173" s="180">
        <v>37.700000000000003</v>
      </c>
      <c r="R173" s="180">
        <v>7.44</v>
      </c>
      <c r="S173" s="180">
        <v>17.88</v>
      </c>
      <c r="T173" s="180">
        <v>12.38</v>
      </c>
      <c r="U173" s="180">
        <v>37.700000000000003</v>
      </c>
      <c r="V173" s="180">
        <v>100</v>
      </c>
      <c r="W173" s="180">
        <v>100</v>
      </c>
      <c r="X173" s="151" t="s">
        <v>7460</v>
      </c>
      <c r="Y173" s="180">
        <v>4</v>
      </c>
      <c r="Z173" s="180">
        <v>2</v>
      </c>
      <c r="AA173" s="180">
        <v>3</v>
      </c>
      <c r="AB173" s="180">
        <v>21</v>
      </c>
      <c r="AC173" s="180" t="s">
        <v>5056</v>
      </c>
      <c r="AD173" s="180">
        <v>0</v>
      </c>
      <c r="AE173" s="195">
        <v>5</v>
      </c>
      <c r="AF173" s="178">
        <v>100</v>
      </c>
      <c r="AG173" s="179" t="s">
        <v>4697</v>
      </c>
      <c r="AH173" s="180" t="s">
        <v>4983</v>
      </c>
      <c r="AI173" s="181">
        <v>50</v>
      </c>
      <c r="AJ173" s="179" t="s">
        <v>4991</v>
      </c>
      <c r="AK173" s="180" t="s">
        <v>4992</v>
      </c>
      <c r="AL173" s="181">
        <v>50</v>
      </c>
      <c r="AM173" s="179"/>
      <c r="AN173" s="180"/>
      <c r="AO173" s="181" t="s">
        <v>4681</v>
      </c>
      <c r="AP173" s="179"/>
      <c r="AQ173" s="180"/>
      <c r="AR173" s="181" t="s">
        <v>4681</v>
      </c>
      <c r="AS173" s="179"/>
      <c r="AT173" s="180"/>
      <c r="AU173" s="196"/>
      <c r="AV173" s="179"/>
      <c r="AW173" s="180"/>
      <c r="AX173" s="197"/>
      <c r="AY173" s="162"/>
      <c r="AZ173" s="70"/>
      <c r="BA173" s="70"/>
      <c r="BB173" s="70"/>
      <c r="BC173" s="70"/>
      <c r="BD173" s="61"/>
      <c r="BE173" s="61"/>
      <c r="BF173" s="61"/>
      <c r="BG173" s="61"/>
      <c r="BH173" s="61"/>
      <c r="BI173" s="61"/>
    </row>
    <row r="174" spans="1:61" s="40" customFormat="1" ht="82.8" x14ac:dyDescent="0.3">
      <c r="A174" s="115">
        <v>106</v>
      </c>
      <c r="B174" s="116" t="s">
        <v>4671</v>
      </c>
      <c r="C174" s="115"/>
      <c r="D174" s="117" t="s">
        <v>2592</v>
      </c>
      <c r="E174" s="118" t="s">
        <v>3891</v>
      </c>
      <c r="F174" s="119">
        <v>7561</v>
      </c>
      <c r="G174" s="118" t="s">
        <v>5057</v>
      </c>
      <c r="H174" s="120">
        <v>2006</v>
      </c>
      <c r="I174" s="118" t="s">
        <v>5057</v>
      </c>
      <c r="J174" s="194">
        <v>93769.75463194793</v>
      </c>
      <c r="K174" s="180" t="s">
        <v>664</v>
      </c>
      <c r="L174" s="180" t="s">
        <v>4693</v>
      </c>
      <c r="M174" s="180" t="s">
        <v>5058</v>
      </c>
      <c r="N174" s="180" t="s">
        <v>5059</v>
      </c>
      <c r="O174" s="180"/>
      <c r="P174" s="180">
        <v>40973</v>
      </c>
      <c r="Q174" s="180">
        <v>41.29</v>
      </c>
      <c r="R174" s="180">
        <v>11.03</v>
      </c>
      <c r="S174" s="180">
        <v>17.88</v>
      </c>
      <c r="T174" s="180">
        <v>12.38</v>
      </c>
      <c r="U174" s="180">
        <v>41.29</v>
      </c>
      <c r="V174" s="180">
        <v>100</v>
      </c>
      <c r="W174" s="180">
        <v>100</v>
      </c>
      <c r="X174" s="151" t="s">
        <v>7460</v>
      </c>
      <c r="Y174" s="180">
        <v>4</v>
      </c>
      <c r="Z174" s="180">
        <v>6</v>
      </c>
      <c r="AA174" s="180">
        <v>3</v>
      </c>
      <c r="AB174" s="180">
        <v>66</v>
      </c>
      <c r="AC174" s="180" t="s">
        <v>5060</v>
      </c>
      <c r="AD174" s="180">
        <v>0</v>
      </c>
      <c r="AE174" s="195">
        <v>5</v>
      </c>
      <c r="AF174" s="178">
        <v>100</v>
      </c>
      <c r="AG174" s="179" t="s">
        <v>2592</v>
      </c>
      <c r="AH174" s="180" t="s">
        <v>3891</v>
      </c>
      <c r="AI174" s="181">
        <v>25</v>
      </c>
      <c r="AJ174" s="179" t="s">
        <v>3986</v>
      </c>
      <c r="AK174" s="180" t="s">
        <v>3768</v>
      </c>
      <c r="AL174" s="181">
        <v>25</v>
      </c>
      <c r="AM174" s="179" t="s">
        <v>2519</v>
      </c>
      <c r="AN174" s="180" t="s">
        <v>3924</v>
      </c>
      <c r="AO174" s="181">
        <v>25</v>
      </c>
      <c r="AP174" s="179" t="s">
        <v>3122</v>
      </c>
      <c r="AQ174" s="180" t="s">
        <v>3123</v>
      </c>
      <c r="AR174" s="181">
        <v>25</v>
      </c>
      <c r="AS174" s="179"/>
      <c r="AT174" s="180"/>
      <c r="AU174" s="196"/>
      <c r="AV174" s="179"/>
      <c r="AW174" s="180"/>
      <c r="AX174" s="197"/>
      <c r="AY174" s="162"/>
      <c r="AZ174" s="70"/>
      <c r="BA174" s="70"/>
      <c r="BB174" s="70"/>
      <c r="BC174" s="70"/>
      <c r="BD174" s="61"/>
      <c r="BE174" s="61"/>
      <c r="BF174" s="61"/>
      <c r="BG174" s="61"/>
      <c r="BH174" s="61"/>
      <c r="BI174" s="61"/>
    </row>
    <row r="175" spans="1:61" s="40" customFormat="1" ht="55.2" x14ac:dyDescent="0.3">
      <c r="A175" s="115">
        <v>106</v>
      </c>
      <c r="B175" s="116" t="s">
        <v>4671</v>
      </c>
      <c r="C175" s="115"/>
      <c r="D175" s="117" t="s">
        <v>4337</v>
      </c>
      <c r="E175" s="118" t="s">
        <v>4898</v>
      </c>
      <c r="F175" s="119" t="s">
        <v>4899</v>
      </c>
      <c r="G175" s="118" t="s">
        <v>5061</v>
      </c>
      <c r="H175" s="120">
        <v>2010</v>
      </c>
      <c r="I175" s="118" t="s">
        <v>5062</v>
      </c>
      <c r="J175" s="194">
        <v>149933</v>
      </c>
      <c r="K175" s="180" t="s">
        <v>677</v>
      </c>
      <c r="L175" s="180" t="s">
        <v>5063</v>
      </c>
      <c r="M175" s="180" t="s">
        <v>5064</v>
      </c>
      <c r="N175" s="180" t="s">
        <v>5065</v>
      </c>
      <c r="O175" s="180" t="s">
        <v>5066</v>
      </c>
      <c r="P175" s="180" t="s">
        <v>5067</v>
      </c>
      <c r="Q175" s="180">
        <v>47.9</v>
      </c>
      <c r="R175" s="180">
        <v>17.64</v>
      </c>
      <c r="S175" s="180">
        <v>17.88</v>
      </c>
      <c r="T175" s="180">
        <v>12.38</v>
      </c>
      <c r="U175" s="180">
        <v>47.9</v>
      </c>
      <c r="V175" s="180">
        <v>100</v>
      </c>
      <c r="W175" s="180" t="s">
        <v>1069</v>
      </c>
      <c r="X175" s="151" t="s">
        <v>7460</v>
      </c>
      <c r="Y175" s="180">
        <v>4</v>
      </c>
      <c r="Z175" s="180">
        <v>4</v>
      </c>
      <c r="AA175" s="180">
        <v>6</v>
      </c>
      <c r="AB175" s="180">
        <v>30</v>
      </c>
      <c r="AC175" s="180" t="s">
        <v>5068</v>
      </c>
      <c r="AD175" s="180"/>
      <c r="AE175" s="195">
        <v>5</v>
      </c>
      <c r="AF175" s="178">
        <v>100</v>
      </c>
      <c r="AG175" s="179"/>
      <c r="AH175" s="180" t="s">
        <v>4690</v>
      </c>
      <c r="AI175" s="181" t="s">
        <v>4681</v>
      </c>
      <c r="AJ175" s="179"/>
      <c r="AK175" s="180"/>
      <c r="AL175" s="181"/>
      <c r="AM175" s="179"/>
      <c r="AN175" s="180"/>
      <c r="AO175" s="181"/>
      <c r="AP175" s="179"/>
      <c r="AQ175" s="180"/>
      <c r="AR175" s="181"/>
      <c r="AS175" s="179"/>
      <c r="AT175" s="180"/>
      <c r="AU175" s="196"/>
      <c r="AV175" s="179"/>
      <c r="AW175" s="180"/>
      <c r="AX175" s="197"/>
      <c r="AY175" s="162"/>
      <c r="AZ175" s="70"/>
      <c r="BA175" s="70"/>
      <c r="BB175" s="70"/>
      <c r="BC175" s="70"/>
      <c r="BD175" s="61"/>
      <c r="BE175" s="61"/>
      <c r="BF175" s="61"/>
      <c r="BG175" s="61"/>
      <c r="BH175" s="61"/>
      <c r="BI175" s="61"/>
    </row>
    <row r="176" spans="1:61" s="40" customFormat="1" ht="96.6" x14ac:dyDescent="0.3">
      <c r="A176" s="115">
        <v>106</v>
      </c>
      <c r="B176" s="116" t="s">
        <v>4671</v>
      </c>
      <c r="C176" s="115"/>
      <c r="D176" s="117" t="s">
        <v>4697</v>
      </c>
      <c r="E176" s="118" t="s">
        <v>5069</v>
      </c>
      <c r="F176" s="119">
        <v>7525</v>
      </c>
      <c r="G176" s="118" t="s">
        <v>5070</v>
      </c>
      <c r="H176" s="120">
        <v>2009</v>
      </c>
      <c r="I176" s="118" t="s">
        <v>5071</v>
      </c>
      <c r="J176" s="194">
        <v>139812</v>
      </c>
      <c r="K176" s="180" t="s">
        <v>677</v>
      </c>
      <c r="L176" s="180" t="s">
        <v>5072</v>
      </c>
      <c r="M176" s="180" t="s">
        <v>5073</v>
      </c>
      <c r="N176" s="180" t="s">
        <v>5074</v>
      </c>
      <c r="O176" s="180" t="s">
        <v>5075</v>
      </c>
      <c r="P176" s="180" t="s">
        <v>5076</v>
      </c>
      <c r="Q176" s="180">
        <v>46.71</v>
      </c>
      <c r="R176" s="180">
        <v>16.45</v>
      </c>
      <c r="S176" s="180">
        <v>17.88</v>
      </c>
      <c r="T176" s="180">
        <v>12.38</v>
      </c>
      <c r="U176" s="180">
        <v>46.71</v>
      </c>
      <c r="V176" s="180">
        <v>100</v>
      </c>
      <c r="W176" s="180" t="s">
        <v>1069</v>
      </c>
      <c r="X176" s="151" t="s">
        <v>7460</v>
      </c>
      <c r="Y176" s="180">
        <v>6</v>
      </c>
      <c r="Z176" s="180">
        <v>6</v>
      </c>
      <c r="AA176" s="180">
        <v>6</v>
      </c>
      <c r="AB176" s="180">
        <v>14</v>
      </c>
      <c r="AC176" s="180" t="s">
        <v>5077</v>
      </c>
      <c r="AD176" s="180"/>
      <c r="AE176" s="195">
        <v>4</v>
      </c>
      <c r="AF176" s="178">
        <v>100</v>
      </c>
      <c r="AG176" s="179"/>
      <c r="AH176" s="180" t="s">
        <v>4690</v>
      </c>
      <c r="AI176" s="181" t="s">
        <v>4681</v>
      </c>
      <c r="AJ176" s="179"/>
      <c r="AK176" s="180"/>
      <c r="AL176" s="181"/>
      <c r="AM176" s="179"/>
      <c r="AN176" s="180"/>
      <c r="AO176" s="181"/>
      <c r="AP176" s="179"/>
      <c r="AQ176" s="180"/>
      <c r="AR176" s="181"/>
      <c r="AS176" s="179"/>
      <c r="AT176" s="180"/>
      <c r="AU176" s="196"/>
      <c r="AV176" s="179"/>
      <c r="AW176" s="180"/>
      <c r="AX176" s="197"/>
      <c r="AY176" s="162"/>
      <c r="AZ176" s="70"/>
      <c r="BA176" s="70"/>
      <c r="BB176" s="70"/>
      <c r="BC176" s="70"/>
      <c r="BD176" s="61"/>
      <c r="BE176" s="61"/>
      <c r="BF176" s="61"/>
      <c r="BG176" s="61"/>
      <c r="BH176" s="61"/>
      <c r="BI176" s="61"/>
    </row>
    <row r="177" spans="1:61" s="40" customFormat="1" ht="55.2" x14ac:dyDescent="0.3">
      <c r="A177" s="115">
        <v>106</v>
      </c>
      <c r="B177" s="116" t="s">
        <v>4671</v>
      </c>
      <c r="C177" s="115"/>
      <c r="D177" s="117" t="s">
        <v>4809</v>
      </c>
      <c r="E177" s="118" t="s">
        <v>5078</v>
      </c>
      <c r="F177" s="119">
        <v>1100</v>
      </c>
      <c r="G177" s="118" t="s">
        <v>5079</v>
      </c>
      <c r="H177" s="120">
        <v>2012</v>
      </c>
      <c r="I177" s="118" t="s">
        <v>5080</v>
      </c>
      <c r="J177" s="194">
        <v>134912</v>
      </c>
      <c r="K177" s="180" t="s">
        <v>677</v>
      </c>
      <c r="L177" s="180" t="s">
        <v>5081</v>
      </c>
      <c r="M177" s="180" t="s">
        <v>5082</v>
      </c>
      <c r="N177" s="180" t="s">
        <v>5083</v>
      </c>
      <c r="O177" s="180" t="s">
        <v>5084</v>
      </c>
      <c r="P177" s="180" t="s">
        <v>5085</v>
      </c>
      <c r="Q177" s="180">
        <v>38.262</v>
      </c>
      <c r="R177" s="180">
        <v>15.872000000000002</v>
      </c>
      <c r="S177" s="180">
        <v>8.2899999999999991</v>
      </c>
      <c r="T177" s="180">
        <v>14.1</v>
      </c>
      <c r="U177" s="180">
        <v>38.262</v>
      </c>
      <c r="V177" s="180">
        <v>100</v>
      </c>
      <c r="W177" s="180" t="s">
        <v>1069</v>
      </c>
      <c r="X177" s="151" t="s">
        <v>7460</v>
      </c>
      <c r="Y177" s="180">
        <v>6</v>
      </c>
      <c r="Z177" s="180">
        <v>1</v>
      </c>
      <c r="AA177" s="180">
        <v>1</v>
      </c>
      <c r="AB177" s="180">
        <v>12</v>
      </c>
      <c r="AC177" s="180" t="s">
        <v>5086</v>
      </c>
      <c r="AD177" s="180">
        <v>0</v>
      </c>
      <c r="AE177" s="195">
        <v>4</v>
      </c>
      <c r="AF177" s="178">
        <v>100</v>
      </c>
      <c r="AG177" s="179" t="s">
        <v>5087</v>
      </c>
      <c r="AH177" s="180" t="s">
        <v>4810</v>
      </c>
      <c r="AI177" s="181">
        <v>40</v>
      </c>
      <c r="AJ177" s="179" t="s">
        <v>5088</v>
      </c>
      <c r="AK177" s="180" t="s">
        <v>4367</v>
      </c>
      <c r="AL177" s="181">
        <v>40</v>
      </c>
      <c r="AM177" s="179" t="s">
        <v>5089</v>
      </c>
      <c r="AN177" s="180" t="s">
        <v>4346</v>
      </c>
      <c r="AO177" s="181">
        <v>20</v>
      </c>
      <c r="AP177" s="179"/>
      <c r="AQ177" s="180"/>
      <c r="AR177" s="181"/>
      <c r="AS177" s="179"/>
      <c r="AT177" s="180"/>
      <c r="AU177" s="196"/>
      <c r="AV177" s="179"/>
      <c r="AW177" s="180"/>
      <c r="AX177" s="197"/>
      <c r="AY177" s="162"/>
      <c r="AZ177" s="70"/>
      <c r="BA177" s="70"/>
      <c r="BB177" s="70"/>
      <c r="BC177" s="70"/>
      <c r="BD177" s="61"/>
      <c r="BE177" s="61"/>
      <c r="BF177" s="61"/>
      <c r="BG177" s="61"/>
      <c r="BH177" s="61"/>
      <c r="BI177" s="61"/>
    </row>
    <row r="178" spans="1:61" s="40" customFormat="1" ht="27.6" x14ac:dyDescent="0.3">
      <c r="A178" s="115">
        <v>106</v>
      </c>
      <c r="B178" s="116" t="s">
        <v>4671</v>
      </c>
      <c r="C178" s="115"/>
      <c r="D178" s="117" t="s">
        <v>4697</v>
      </c>
      <c r="E178" s="118" t="s">
        <v>4983</v>
      </c>
      <c r="F178" s="119">
        <v>4763</v>
      </c>
      <c r="G178" s="118" t="s">
        <v>5090</v>
      </c>
      <c r="H178" s="120">
        <v>2008</v>
      </c>
      <c r="I178" s="118" t="s">
        <v>5091</v>
      </c>
      <c r="J178" s="194">
        <v>700000</v>
      </c>
      <c r="K178" s="180" t="s">
        <v>655</v>
      </c>
      <c r="L178" s="180" t="s">
        <v>4986</v>
      </c>
      <c r="M178" s="180" t="s">
        <v>4987</v>
      </c>
      <c r="N178" s="180" t="s">
        <v>5092</v>
      </c>
      <c r="O178" s="180" t="s">
        <v>5093</v>
      </c>
      <c r="P178" s="180" t="s">
        <v>5094</v>
      </c>
      <c r="Q178" s="180">
        <v>112.61</v>
      </c>
      <c r="R178" s="180">
        <v>82.35</v>
      </c>
      <c r="S178" s="180">
        <v>17.88</v>
      </c>
      <c r="T178" s="180">
        <v>12.38</v>
      </c>
      <c r="U178" s="180">
        <v>112.61</v>
      </c>
      <c r="V178" s="180">
        <v>100</v>
      </c>
      <c r="W178" s="180">
        <v>34.9999706391568</v>
      </c>
      <c r="X178" s="151" t="s">
        <v>7460</v>
      </c>
      <c r="Y178" s="180">
        <v>4</v>
      </c>
      <c r="Z178" s="180">
        <v>2</v>
      </c>
      <c r="AA178" s="180">
        <v>3</v>
      </c>
      <c r="AB178" s="180">
        <v>38</v>
      </c>
      <c r="AC178" s="180" t="s">
        <v>5095</v>
      </c>
      <c r="AD178" s="180">
        <v>0</v>
      </c>
      <c r="AE178" s="195">
        <v>5</v>
      </c>
      <c r="AF178" s="178">
        <v>100</v>
      </c>
      <c r="AG178" s="179" t="s">
        <v>4697</v>
      </c>
      <c r="AH178" s="180" t="s">
        <v>4983</v>
      </c>
      <c r="AI178" s="181">
        <v>100</v>
      </c>
      <c r="AJ178" s="179"/>
      <c r="AK178" s="180"/>
      <c r="AL178" s="181" t="s">
        <v>4681</v>
      </c>
      <c r="AM178" s="179"/>
      <c r="AN178" s="180"/>
      <c r="AO178" s="181" t="s">
        <v>4681</v>
      </c>
      <c r="AP178" s="179"/>
      <c r="AQ178" s="180"/>
      <c r="AR178" s="181" t="s">
        <v>4681</v>
      </c>
      <c r="AS178" s="179"/>
      <c r="AT178" s="180"/>
      <c r="AU178" s="196"/>
      <c r="AV178" s="179"/>
      <c r="AW178" s="180"/>
      <c r="AX178" s="197"/>
      <c r="AY178" s="162"/>
      <c r="AZ178" s="70"/>
      <c r="BA178" s="70"/>
      <c r="BB178" s="70"/>
      <c r="BC178" s="70"/>
      <c r="BD178" s="61"/>
      <c r="BE178" s="61"/>
      <c r="BF178" s="61"/>
      <c r="BG178" s="61"/>
      <c r="BH178" s="61"/>
      <c r="BI178" s="61"/>
    </row>
    <row r="179" spans="1:61" s="40" customFormat="1" ht="27.6" x14ac:dyDescent="0.3">
      <c r="A179" s="115">
        <v>106</v>
      </c>
      <c r="B179" s="116" t="s">
        <v>4671</v>
      </c>
      <c r="C179" s="115"/>
      <c r="D179" s="117" t="s">
        <v>4697</v>
      </c>
      <c r="E179" s="118" t="s">
        <v>4983</v>
      </c>
      <c r="F179" s="119">
        <v>4763</v>
      </c>
      <c r="G179" s="118" t="s">
        <v>5096</v>
      </c>
      <c r="H179" s="120">
        <v>2005</v>
      </c>
      <c r="I179" s="118" t="s">
        <v>5097</v>
      </c>
      <c r="J179" s="194">
        <v>43805.207811717577</v>
      </c>
      <c r="K179" s="180" t="s">
        <v>664</v>
      </c>
      <c r="L179" s="180" t="s">
        <v>5098</v>
      </c>
      <c r="M179" s="180" t="s">
        <v>5099</v>
      </c>
      <c r="N179" s="180" t="s">
        <v>5100</v>
      </c>
      <c r="O179" s="180" t="s">
        <v>5101</v>
      </c>
      <c r="P179" s="180">
        <v>42669</v>
      </c>
      <c r="Q179" s="180">
        <v>35.409999999999997</v>
      </c>
      <c r="R179" s="180">
        <v>5.15</v>
      </c>
      <c r="S179" s="180">
        <v>17.88</v>
      </c>
      <c r="T179" s="180">
        <v>12.38</v>
      </c>
      <c r="U179" s="180">
        <v>35.409999999999997</v>
      </c>
      <c r="V179" s="180">
        <v>100</v>
      </c>
      <c r="W179" s="180">
        <v>100</v>
      </c>
      <c r="X179" s="151" t="s">
        <v>7460</v>
      </c>
      <c r="Y179" s="180">
        <v>6</v>
      </c>
      <c r="Z179" s="180">
        <v>1</v>
      </c>
      <c r="AA179" s="180">
        <v>5</v>
      </c>
      <c r="AB179" s="180">
        <v>14</v>
      </c>
      <c r="AC179" s="180" t="s">
        <v>5102</v>
      </c>
      <c r="AD179" s="180">
        <v>0</v>
      </c>
      <c r="AE179" s="195">
        <v>4</v>
      </c>
      <c r="AF179" s="178">
        <v>100</v>
      </c>
      <c r="AG179" s="179" t="s">
        <v>4697</v>
      </c>
      <c r="AH179" s="180" t="s">
        <v>4983</v>
      </c>
      <c r="AI179" s="181">
        <v>50</v>
      </c>
      <c r="AJ179" s="179" t="s">
        <v>4991</v>
      </c>
      <c r="AK179" s="180" t="s">
        <v>4992</v>
      </c>
      <c r="AL179" s="181">
        <v>50</v>
      </c>
      <c r="AM179" s="179"/>
      <c r="AN179" s="180"/>
      <c r="AO179" s="181" t="s">
        <v>4681</v>
      </c>
      <c r="AP179" s="179"/>
      <c r="AQ179" s="180"/>
      <c r="AR179" s="181" t="s">
        <v>4681</v>
      </c>
      <c r="AS179" s="179"/>
      <c r="AT179" s="180"/>
      <c r="AU179" s="196"/>
      <c r="AV179" s="179"/>
      <c r="AW179" s="180"/>
      <c r="AX179" s="197"/>
      <c r="AY179" s="162"/>
      <c r="AZ179" s="70"/>
      <c r="BA179" s="70"/>
      <c r="BB179" s="70"/>
      <c r="BC179" s="70"/>
      <c r="BD179" s="61"/>
      <c r="BE179" s="61"/>
      <c r="BF179" s="61"/>
      <c r="BG179" s="61"/>
      <c r="BH179" s="61"/>
      <c r="BI179" s="61"/>
    </row>
    <row r="180" spans="1:61" s="40" customFormat="1" ht="27.6" x14ac:dyDescent="0.3">
      <c r="A180" s="115">
        <v>106</v>
      </c>
      <c r="B180" s="116" t="s">
        <v>4671</v>
      </c>
      <c r="C180" s="115"/>
      <c r="D180" s="117" t="s">
        <v>2368</v>
      </c>
      <c r="E180" s="118" t="s">
        <v>4682</v>
      </c>
      <c r="F180" s="119" t="s">
        <v>5103</v>
      </c>
      <c r="G180" s="118" t="s">
        <v>5104</v>
      </c>
      <c r="H180" s="120">
        <v>2002</v>
      </c>
      <c r="I180" s="118" t="s">
        <v>5105</v>
      </c>
      <c r="J180" s="194">
        <v>74577.23</v>
      </c>
      <c r="K180" s="180" t="s">
        <v>844</v>
      </c>
      <c r="L180" s="180" t="s">
        <v>4676</v>
      </c>
      <c r="M180" s="180" t="s">
        <v>4677</v>
      </c>
      <c r="N180" s="180" t="s">
        <v>5106</v>
      </c>
      <c r="O180" s="180" t="s">
        <v>5107</v>
      </c>
      <c r="P180" s="180">
        <v>38884</v>
      </c>
      <c r="Q180" s="180">
        <v>39.03</v>
      </c>
      <c r="R180" s="180">
        <v>8.77</v>
      </c>
      <c r="S180" s="180">
        <v>17.88</v>
      </c>
      <c r="T180" s="180">
        <v>12.38</v>
      </c>
      <c r="U180" s="180">
        <v>39.03</v>
      </c>
      <c r="V180" s="180">
        <v>100</v>
      </c>
      <c r="W180" s="180">
        <v>100</v>
      </c>
      <c r="X180" s="151" t="s">
        <v>7460</v>
      </c>
      <c r="Y180" s="180">
        <v>1</v>
      </c>
      <c r="Z180" s="180">
        <v>7</v>
      </c>
      <c r="AA180" s="180">
        <v>4</v>
      </c>
      <c r="AB180" s="180">
        <v>4</v>
      </c>
      <c r="AC180" s="180" t="s">
        <v>5108</v>
      </c>
      <c r="AD180" s="180"/>
      <c r="AE180" s="195">
        <v>5</v>
      </c>
      <c r="AF180" s="178">
        <v>100</v>
      </c>
      <c r="AG180" s="179" t="s">
        <v>2368</v>
      </c>
      <c r="AH180" s="180" t="s">
        <v>4742</v>
      </c>
      <c r="AI180" s="181">
        <v>100</v>
      </c>
      <c r="AJ180" s="179"/>
      <c r="AK180" s="180"/>
      <c r="AL180" s="181" t="s">
        <v>4681</v>
      </c>
      <c r="AM180" s="179"/>
      <c r="AN180" s="180"/>
      <c r="AO180" s="181" t="s">
        <v>4681</v>
      </c>
      <c r="AP180" s="179"/>
      <c r="AQ180" s="180"/>
      <c r="AR180" s="181" t="s">
        <v>4681</v>
      </c>
      <c r="AS180" s="179"/>
      <c r="AT180" s="180"/>
      <c r="AU180" s="196"/>
      <c r="AV180" s="179"/>
      <c r="AW180" s="180"/>
      <c r="AX180" s="197"/>
      <c r="AY180" s="162"/>
      <c r="AZ180" s="70"/>
      <c r="BA180" s="70"/>
      <c r="BB180" s="70"/>
      <c r="BC180" s="70"/>
      <c r="BD180" s="61"/>
      <c r="BE180" s="61"/>
      <c r="BF180" s="61"/>
      <c r="BG180" s="61"/>
      <c r="BH180" s="61"/>
      <c r="BI180" s="61"/>
    </row>
    <row r="181" spans="1:61" s="40" customFormat="1" ht="220.8" x14ac:dyDescent="0.3">
      <c r="A181" s="115">
        <v>106</v>
      </c>
      <c r="B181" s="116" t="s">
        <v>4671</v>
      </c>
      <c r="C181" s="115"/>
      <c r="D181" s="117" t="s">
        <v>4915</v>
      </c>
      <c r="E181" s="118" t="s">
        <v>4949</v>
      </c>
      <c r="F181" s="119">
        <v>15703</v>
      </c>
      <c r="G181" s="118" t="s">
        <v>5109</v>
      </c>
      <c r="H181" s="120">
        <v>2007</v>
      </c>
      <c r="I181" s="118" t="s">
        <v>5110</v>
      </c>
      <c r="J181" s="194">
        <v>145260</v>
      </c>
      <c r="K181" s="180" t="s">
        <v>655</v>
      </c>
      <c r="L181" s="180" t="s">
        <v>5043</v>
      </c>
      <c r="M181" s="180" t="s">
        <v>5044</v>
      </c>
      <c r="N181" s="180" t="s">
        <v>5111</v>
      </c>
      <c r="O181" s="180" t="s">
        <v>5112</v>
      </c>
      <c r="P181" s="180" t="s">
        <v>5113</v>
      </c>
      <c r="Q181" s="180">
        <v>47.35</v>
      </c>
      <c r="R181" s="180">
        <v>17.09</v>
      </c>
      <c r="S181" s="180">
        <v>17.88</v>
      </c>
      <c r="T181" s="180">
        <v>12.38</v>
      </c>
      <c r="U181" s="180">
        <v>47.35</v>
      </c>
      <c r="V181" s="180">
        <v>100</v>
      </c>
      <c r="W181" s="180" t="s">
        <v>1069</v>
      </c>
      <c r="X181" s="151" t="s">
        <v>7460</v>
      </c>
      <c r="Y181" s="180">
        <v>1</v>
      </c>
      <c r="Z181" s="180">
        <v>1</v>
      </c>
      <c r="AA181" s="180">
        <v>1</v>
      </c>
      <c r="AB181" s="180">
        <v>44</v>
      </c>
      <c r="AC181" s="180" t="s">
        <v>5114</v>
      </c>
      <c r="AD181" s="180"/>
      <c r="AE181" s="195">
        <v>5</v>
      </c>
      <c r="AF181" s="178">
        <v>100</v>
      </c>
      <c r="AG181" s="179" t="s">
        <v>4915</v>
      </c>
      <c r="AH181" s="180" t="s">
        <v>4925</v>
      </c>
      <c r="AI181" s="181">
        <v>25</v>
      </c>
      <c r="AJ181" s="179" t="s">
        <v>4958</v>
      </c>
      <c r="AK181" s="180" t="s">
        <v>4949</v>
      </c>
      <c r="AL181" s="181">
        <v>25</v>
      </c>
      <c r="AM181" s="179" t="s">
        <v>4959</v>
      </c>
      <c r="AN181" s="180" t="s">
        <v>4925</v>
      </c>
      <c r="AO181" s="181">
        <v>25</v>
      </c>
      <c r="AP181" s="179" t="s">
        <v>4960</v>
      </c>
      <c r="AQ181" s="180" t="s">
        <v>4961</v>
      </c>
      <c r="AR181" s="181">
        <v>25</v>
      </c>
      <c r="AS181" s="179"/>
      <c r="AT181" s="180"/>
      <c r="AU181" s="196"/>
      <c r="AV181" s="179"/>
      <c r="AW181" s="180"/>
      <c r="AX181" s="197"/>
      <c r="AY181" s="162"/>
      <c r="AZ181" s="70"/>
      <c r="BA181" s="70"/>
      <c r="BB181" s="70"/>
      <c r="BC181" s="70"/>
      <c r="BD181" s="61"/>
      <c r="BE181" s="61"/>
      <c r="BF181" s="61"/>
      <c r="BG181" s="61"/>
      <c r="BH181" s="61"/>
      <c r="BI181" s="61"/>
    </row>
    <row r="182" spans="1:61" s="40" customFormat="1" ht="138" x14ac:dyDescent="0.3">
      <c r="A182" s="115">
        <v>106</v>
      </c>
      <c r="B182" s="116" t="s">
        <v>4671</v>
      </c>
      <c r="C182" s="115"/>
      <c r="D182" s="117" t="s">
        <v>4915</v>
      </c>
      <c r="E182" s="118" t="s">
        <v>4916</v>
      </c>
      <c r="F182" s="119">
        <v>9090</v>
      </c>
      <c r="G182" s="118" t="s">
        <v>5115</v>
      </c>
      <c r="H182" s="120">
        <v>2002</v>
      </c>
      <c r="I182" s="118" t="s">
        <v>5116</v>
      </c>
      <c r="J182" s="194">
        <v>291252.25</v>
      </c>
      <c r="K182" s="180" t="s">
        <v>844</v>
      </c>
      <c r="L182" s="180" t="s">
        <v>5117</v>
      </c>
      <c r="M182" s="180" t="s">
        <v>4920</v>
      </c>
      <c r="N182" s="180" t="s">
        <v>5118</v>
      </c>
      <c r="O182" s="180" t="s">
        <v>5119</v>
      </c>
      <c r="P182" s="180" t="s">
        <v>5120</v>
      </c>
      <c r="Q182" s="180">
        <v>64.52</v>
      </c>
      <c r="R182" s="180">
        <v>34.26</v>
      </c>
      <c r="S182" s="180">
        <v>17.88</v>
      </c>
      <c r="T182" s="180">
        <v>12.38</v>
      </c>
      <c r="U182" s="180">
        <v>64.52</v>
      </c>
      <c r="V182" s="180">
        <v>100</v>
      </c>
      <c r="W182" s="180">
        <v>100</v>
      </c>
      <c r="X182" s="151" t="s">
        <v>7460</v>
      </c>
      <c r="Y182" s="180">
        <v>1</v>
      </c>
      <c r="Z182" s="180">
        <v>1</v>
      </c>
      <c r="AA182" s="180">
        <v>3</v>
      </c>
      <c r="AB182" s="180">
        <v>44</v>
      </c>
      <c r="AC182" s="180" t="s">
        <v>5121</v>
      </c>
      <c r="AD182" s="180"/>
      <c r="AE182" s="195">
        <v>5</v>
      </c>
      <c r="AF182" s="178">
        <v>100</v>
      </c>
      <c r="AG182" s="179" t="s">
        <v>4915</v>
      </c>
      <c r="AH182" s="180" t="s">
        <v>4925</v>
      </c>
      <c r="AI182" s="181">
        <v>33</v>
      </c>
      <c r="AJ182" s="179" t="s">
        <v>4926</v>
      </c>
      <c r="AK182" s="180" t="s">
        <v>4927</v>
      </c>
      <c r="AL182" s="181">
        <v>33</v>
      </c>
      <c r="AM182" s="179" t="s">
        <v>5011</v>
      </c>
      <c r="AN182" s="180" t="s">
        <v>5012</v>
      </c>
      <c r="AO182" s="181">
        <v>33</v>
      </c>
      <c r="AP182" s="179"/>
      <c r="AQ182" s="180"/>
      <c r="AR182" s="181" t="s">
        <v>4681</v>
      </c>
      <c r="AS182" s="179"/>
      <c r="AT182" s="180"/>
      <c r="AU182" s="196"/>
      <c r="AV182" s="179"/>
      <c r="AW182" s="180"/>
      <c r="AX182" s="197"/>
      <c r="AY182" s="162"/>
      <c r="AZ182" s="70"/>
      <c r="BA182" s="70"/>
      <c r="BB182" s="70"/>
      <c r="BC182" s="70"/>
      <c r="BD182" s="61"/>
      <c r="BE182" s="61"/>
      <c r="BF182" s="61"/>
      <c r="BG182" s="61"/>
      <c r="BH182" s="61"/>
      <c r="BI182" s="61"/>
    </row>
    <row r="183" spans="1:61" s="40" customFormat="1" ht="82.8" x14ac:dyDescent="0.3">
      <c r="A183" s="115">
        <v>106</v>
      </c>
      <c r="B183" s="116" t="s">
        <v>4671</v>
      </c>
      <c r="C183" s="115"/>
      <c r="D183" s="117" t="s">
        <v>5025</v>
      </c>
      <c r="E183" s="118" t="s">
        <v>5036</v>
      </c>
      <c r="F183" s="119">
        <v>3937</v>
      </c>
      <c r="G183" s="118" t="s">
        <v>5122</v>
      </c>
      <c r="H183" s="120">
        <v>2002</v>
      </c>
      <c r="I183" s="118" t="s">
        <v>5123</v>
      </c>
      <c r="J183" s="194">
        <v>53892.472041395427</v>
      </c>
      <c r="K183" s="180" t="s">
        <v>844</v>
      </c>
      <c r="L183" s="180" t="s">
        <v>5124</v>
      </c>
      <c r="M183" s="180" t="s">
        <v>5030</v>
      </c>
      <c r="N183" s="180" t="s">
        <v>5125</v>
      </c>
      <c r="O183" s="180" t="s">
        <v>5126</v>
      </c>
      <c r="P183" s="180">
        <v>39874</v>
      </c>
      <c r="Q183" s="180">
        <v>36.6</v>
      </c>
      <c r="R183" s="180">
        <v>6.34</v>
      </c>
      <c r="S183" s="180">
        <v>17.88</v>
      </c>
      <c r="T183" s="180">
        <v>12.38</v>
      </c>
      <c r="U183" s="180">
        <v>36.6</v>
      </c>
      <c r="V183" s="180">
        <v>100</v>
      </c>
      <c r="W183" s="180">
        <v>100</v>
      </c>
      <c r="X183" s="151" t="s">
        <v>7460</v>
      </c>
      <c r="Y183" s="180">
        <v>1</v>
      </c>
      <c r="Z183" s="180">
        <v>3</v>
      </c>
      <c r="AA183" s="180">
        <v>1</v>
      </c>
      <c r="AB183" s="180">
        <v>44</v>
      </c>
      <c r="AC183" s="180" t="s">
        <v>5127</v>
      </c>
      <c r="AD183" s="180"/>
      <c r="AE183" s="195">
        <v>5</v>
      </c>
      <c r="AF183" s="178">
        <v>100</v>
      </c>
      <c r="AG183" s="179" t="s">
        <v>5025</v>
      </c>
      <c r="AH183" s="180" t="s">
        <v>5026</v>
      </c>
      <c r="AI183" s="181">
        <v>25</v>
      </c>
      <c r="AJ183" s="179" t="s">
        <v>5035</v>
      </c>
      <c r="AK183" s="180" t="s">
        <v>5036</v>
      </c>
      <c r="AL183" s="181">
        <v>25</v>
      </c>
      <c r="AM183" s="179" t="s">
        <v>5128</v>
      </c>
      <c r="AN183" s="180" t="s">
        <v>5026</v>
      </c>
      <c r="AO183" s="181">
        <v>25</v>
      </c>
      <c r="AP183" s="179" t="s">
        <v>5129</v>
      </c>
      <c r="AQ183" s="180" t="s">
        <v>5130</v>
      </c>
      <c r="AR183" s="181">
        <v>25</v>
      </c>
      <c r="AS183" s="179"/>
      <c r="AT183" s="180"/>
      <c r="AU183" s="196"/>
      <c r="AV183" s="179"/>
      <c r="AW183" s="180"/>
      <c r="AX183" s="197"/>
      <c r="AY183" s="162"/>
      <c r="AZ183" s="70"/>
      <c r="BA183" s="70"/>
      <c r="BB183" s="70"/>
      <c r="BC183" s="70"/>
      <c r="BD183" s="61"/>
      <c r="BE183" s="61"/>
      <c r="BF183" s="61"/>
      <c r="BG183" s="61"/>
      <c r="BH183" s="61"/>
      <c r="BI183" s="61"/>
    </row>
    <row r="184" spans="1:61" s="40" customFormat="1" ht="41.4" x14ac:dyDescent="0.3">
      <c r="A184" s="115">
        <v>106</v>
      </c>
      <c r="B184" s="116" t="s">
        <v>4671</v>
      </c>
      <c r="C184" s="115"/>
      <c r="D184" s="117" t="s">
        <v>2368</v>
      </c>
      <c r="E184" s="118" t="s">
        <v>5131</v>
      </c>
      <c r="F184" s="119" t="s">
        <v>5132</v>
      </c>
      <c r="G184" s="118" t="s">
        <v>5133</v>
      </c>
      <c r="H184" s="120">
        <v>2005</v>
      </c>
      <c r="I184" s="118" t="s">
        <v>5134</v>
      </c>
      <c r="J184" s="194">
        <v>214015.54</v>
      </c>
      <c r="K184" s="180" t="s">
        <v>664</v>
      </c>
      <c r="L184" s="180" t="s">
        <v>4676</v>
      </c>
      <c r="M184" s="180" t="s">
        <v>4677</v>
      </c>
      <c r="N184" s="180" t="s">
        <v>4740</v>
      </c>
      <c r="O184" s="180" t="s">
        <v>4741</v>
      </c>
      <c r="P184" s="180">
        <v>43705</v>
      </c>
      <c r="Q184" s="180">
        <v>55.44</v>
      </c>
      <c r="R184" s="180">
        <v>25.18</v>
      </c>
      <c r="S184" s="180">
        <v>17.88</v>
      </c>
      <c r="T184" s="180">
        <v>12.38</v>
      </c>
      <c r="U184" s="180">
        <v>55.44</v>
      </c>
      <c r="V184" s="180">
        <v>100</v>
      </c>
      <c r="W184" s="180">
        <v>100</v>
      </c>
      <c r="X184" s="151" t="s">
        <v>7460</v>
      </c>
      <c r="Y184" s="180">
        <v>3</v>
      </c>
      <c r="Z184" s="180">
        <v>1</v>
      </c>
      <c r="AA184" s="180">
        <v>5</v>
      </c>
      <c r="AB184" s="180">
        <v>44</v>
      </c>
      <c r="AC184" s="180" t="s">
        <v>5135</v>
      </c>
      <c r="AD184" s="180"/>
      <c r="AE184" s="195">
        <v>5</v>
      </c>
      <c r="AF184" s="178">
        <v>100</v>
      </c>
      <c r="AG184" s="179" t="s">
        <v>2368</v>
      </c>
      <c r="AH184" s="180" t="s">
        <v>4742</v>
      </c>
      <c r="AI184" s="181">
        <v>100</v>
      </c>
      <c r="AJ184" s="179"/>
      <c r="AK184" s="180" t="s">
        <v>4690</v>
      </c>
      <c r="AL184" s="181" t="s">
        <v>4681</v>
      </c>
      <c r="AM184" s="179"/>
      <c r="AN184" s="180"/>
      <c r="AO184" s="181" t="s">
        <v>4681</v>
      </c>
      <c r="AP184" s="179"/>
      <c r="AQ184" s="180"/>
      <c r="AR184" s="181" t="s">
        <v>4681</v>
      </c>
      <c r="AS184" s="179"/>
      <c r="AT184" s="180"/>
      <c r="AU184" s="196"/>
      <c r="AV184" s="179"/>
      <c r="AW184" s="180"/>
      <c r="AX184" s="197"/>
      <c r="AY184" s="162"/>
      <c r="AZ184" s="70"/>
      <c r="BA184" s="70"/>
      <c r="BB184" s="70"/>
      <c r="BC184" s="70"/>
      <c r="BD184" s="61"/>
      <c r="BE184" s="61"/>
      <c r="BF184" s="61"/>
      <c r="BG184" s="61"/>
      <c r="BH184" s="61"/>
      <c r="BI184" s="61"/>
    </row>
    <row r="185" spans="1:61" s="40" customFormat="1" ht="82.8" x14ac:dyDescent="0.3">
      <c r="A185" s="115">
        <v>106</v>
      </c>
      <c r="B185" s="116" t="s">
        <v>4671</v>
      </c>
      <c r="C185" s="115"/>
      <c r="D185" s="117" t="s">
        <v>3974</v>
      </c>
      <c r="E185" s="118" t="s">
        <v>5136</v>
      </c>
      <c r="F185" s="119">
        <v>3323</v>
      </c>
      <c r="G185" s="118" t="s">
        <v>5137</v>
      </c>
      <c r="H185" s="120">
        <v>2010</v>
      </c>
      <c r="I185" s="118" t="s">
        <v>5138</v>
      </c>
      <c r="J185" s="194">
        <v>91925</v>
      </c>
      <c r="K185" s="180" t="s">
        <v>677</v>
      </c>
      <c r="L185" s="180" t="s">
        <v>5139</v>
      </c>
      <c r="M185" s="180" t="s">
        <v>5140</v>
      </c>
      <c r="N185" s="180" t="s">
        <v>5141</v>
      </c>
      <c r="O185" s="180" t="s">
        <v>5142</v>
      </c>
      <c r="P185" s="180" t="s">
        <v>5143</v>
      </c>
      <c r="Q185" s="180">
        <v>41.07</v>
      </c>
      <c r="R185" s="180">
        <v>10.81</v>
      </c>
      <c r="S185" s="180">
        <v>17.88</v>
      </c>
      <c r="T185" s="180">
        <v>12.38</v>
      </c>
      <c r="U185" s="180">
        <v>41.07</v>
      </c>
      <c r="V185" s="180">
        <v>100</v>
      </c>
      <c r="W185" s="180" t="s">
        <v>1069</v>
      </c>
      <c r="X185" s="151" t="s">
        <v>7460</v>
      </c>
      <c r="Y185" s="180">
        <v>6</v>
      </c>
      <c r="Z185" s="180">
        <v>1</v>
      </c>
      <c r="AA185" s="180">
        <v>5</v>
      </c>
      <c r="AB185" s="180">
        <v>59</v>
      </c>
      <c r="AC185" s="180" t="s">
        <v>5144</v>
      </c>
      <c r="AD185" s="180"/>
      <c r="AE185" s="195">
        <v>5</v>
      </c>
      <c r="AF185" s="178">
        <v>100</v>
      </c>
      <c r="AG185" s="179"/>
      <c r="AH185" s="180" t="s">
        <v>4690</v>
      </c>
      <c r="AI185" s="181" t="s">
        <v>4681</v>
      </c>
      <c r="AJ185" s="179"/>
      <c r="AK185" s="180"/>
      <c r="AL185" s="181"/>
      <c r="AM185" s="179"/>
      <c r="AN185" s="180"/>
      <c r="AO185" s="181"/>
      <c r="AP185" s="179"/>
      <c r="AQ185" s="180"/>
      <c r="AR185" s="181"/>
      <c r="AS185" s="179"/>
      <c r="AT185" s="180"/>
      <c r="AU185" s="196"/>
      <c r="AV185" s="179"/>
      <c r="AW185" s="180"/>
      <c r="AX185" s="197"/>
      <c r="AY185" s="162"/>
      <c r="AZ185" s="70"/>
      <c r="BA185" s="70"/>
      <c r="BB185" s="70"/>
      <c r="BC185" s="70"/>
      <c r="BD185" s="61"/>
      <c r="BE185" s="61"/>
      <c r="BF185" s="61"/>
      <c r="BG185" s="61"/>
      <c r="BH185" s="61"/>
      <c r="BI185" s="61"/>
    </row>
    <row r="186" spans="1:61" s="40" customFormat="1" ht="82.8" x14ac:dyDescent="0.3">
      <c r="A186" s="115">
        <v>106</v>
      </c>
      <c r="B186" s="116" t="s">
        <v>4671</v>
      </c>
      <c r="C186" s="115"/>
      <c r="D186" s="117" t="s">
        <v>2519</v>
      </c>
      <c r="E186" s="118" t="s">
        <v>3924</v>
      </c>
      <c r="F186" s="119">
        <v>412</v>
      </c>
      <c r="G186" s="118" t="s">
        <v>5145</v>
      </c>
      <c r="H186" s="120">
        <v>2010</v>
      </c>
      <c r="I186" s="118" t="s">
        <v>5146</v>
      </c>
      <c r="J186" s="194">
        <v>209563.86</v>
      </c>
      <c r="K186" s="180" t="s">
        <v>677</v>
      </c>
      <c r="L186" s="180" t="s">
        <v>5147</v>
      </c>
      <c r="M186" s="180" t="s">
        <v>5148</v>
      </c>
      <c r="N186" s="180" t="s">
        <v>5149</v>
      </c>
      <c r="O186" s="180" t="s">
        <v>5150</v>
      </c>
      <c r="P186" s="180" t="s">
        <v>5151</v>
      </c>
      <c r="Q186" s="180">
        <v>54.91</v>
      </c>
      <c r="R186" s="180">
        <v>24.65</v>
      </c>
      <c r="S186" s="180">
        <v>17.88</v>
      </c>
      <c r="T186" s="180">
        <v>12.38</v>
      </c>
      <c r="U186" s="180">
        <v>54.91</v>
      </c>
      <c r="V186" s="180">
        <v>100</v>
      </c>
      <c r="W186" s="180" t="s">
        <v>1069</v>
      </c>
      <c r="X186" s="151" t="s">
        <v>7460</v>
      </c>
      <c r="Y186" s="180">
        <v>4</v>
      </c>
      <c r="Z186" s="180">
        <v>7</v>
      </c>
      <c r="AA186" s="180">
        <v>5</v>
      </c>
      <c r="AB186" s="180">
        <v>66</v>
      </c>
      <c r="AC186" s="180" t="s">
        <v>5152</v>
      </c>
      <c r="AD186" s="180"/>
      <c r="AE186" s="195">
        <v>5</v>
      </c>
      <c r="AF186" s="178">
        <v>100</v>
      </c>
      <c r="AG186" s="179"/>
      <c r="AH186" s="180" t="s">
        <v>4690</v>
      </c>
      <c r="AI186" s="181" t="s">
        <v>4681</v>
      </c>
      <c r="AJ186" s="179"/>
      <c r="AK186" s="180"/>
      <c r="AL186" s="181"/>
      <c r="AM186" s="179"/>
      <c r="AN186" s="180"/>
      <c r="AO186" s="181"/>
      <c r="AP186" s="179"/>
      <c r="AQ186" s="180"/>
      <c r="AR186" s="181"/>
      <c r="AS186" s="179"/>
      <c r="AT186" s="180"/>
      <c r="AU186" s="196"/>
      <c r="AV186" s="179"/>
      <c r="AW186" s="180"/>
      <c r="AX186" s="197"/>
      <c r="AY186" s="162"/>
      <c r="AZ186" s="70"/>
      <c r="BA186" s="70"/>
      <c r="BB186" s="70"/>
      <c r="BC186" s="70"/>
      <c r="BD186" s="61"/>
      <c r="BE186" s="61"/>
      <c r="BF186" s="61"/>
      <c r="BG186" s="61"/>
      <c r="BH186" s="61"/>
      <c r="BI186" s="61"/>
    </row>
    <row r="187" spans="1:61" s="40" customFormat="1" ht="317.39999999999998" x14ac:dyDescent="0.3">
      <c r="A187" s="115">
        <v>106</v>
      </c>
      <c r="B187" s="116" t="s">
        <v>4671</v>
      </c>
      <c r="C187" s="115"/>
      <c r="D187" s="117" t="s">
        <v>3974</v>
      </c>
      <c r="E187" s="118" t="s">
        <v>5153</v>
      </c>
      <c r="F187" s="119">
        <v>8949</v>
      </c>
      <c r="G187" s="118" t="s">
        <v>5154</v>
      </c>
      <c r="H187" s="120">
        <v>2008</v>
      </c>
      <c r="I187" s="118" t="s">
        <v>5155</v>
      </c>
      <c r="J187" s="194">
        <v>148000</v>
      </c>
      <c r="K187" s="180" t="s">
        <v>655</v>
      </c>
      <c r="L187" s="180" t="s">
        <v>5156</v>
      </c>
      <c r="M187" s="180" t="s">
        <v>5157</v>
      </c>
      <c r="N187" s="180" t="s">
        <v>5158</v>
      </c>
      <c r="O187" s="180" t="s">
        <v>5159</v>
      </c>
      <c r="P187" s="180" t="s">
        <v>5160</v>
      </c>
      <c r="Q187" s="180">
        <v>73.790000000000006</v>
      </c>
      <c r="R187" s="180">
        <v>43.53</v>
      </c>
      <c r="S187" s="180">
        <v>17.88</v>
      </c>
      <c r="T187" s="180">
        <v>12.38</v>
      </c>
      <c r="U187" s="180">
        <v>73.790000000000006</v>
      </c>
      <c r="V187" s="180">
        <v>100</v>
      </c>
      <c r="W187" s="180">
        <v>0</v>
      </c>
      <c r="X187" s="151" t="s">
        <v>7460</v>
      </c>
      <c r="Y187" s="180">
        <v>6</v>
      </c>
      <c r="Z187" s="180">
        <v>1</v>
      </c>
      <c r="AA187" s="180">
        <v>5</v>
      </c>
      <c r="AB187" s="180">
        <v>25</v>
      </c>
      <c r="AC187" s="180" t="s">
        <v>5161</v>
      </c>
      <c r="AD187" s="180"/>
      <c r="AE187" s="195">
        <v>4</v>
      </c>
      <c r="AF187" s="178">
        <v>100</v>
      </c>
      <c r="AG187" s="179" t="s">
        <v>5162</v>
      </c>
      <c r="AH187" s="180" t="s">
        <v>4690</v>
      </c>
      <c r="AI187" s="181">
        <v>25</v>
      </c>
      <c r="AJ187" s="179" t="s">
        <v>5163</v>
      </c>
      <c r="AK187" s="180" t="s">
        <v>4690</v>
      </c>
      <c r="AL187" s="181">
        <v>25</v>
      </c>
      <c r="AM187" s="179" t="s">
        <v>5164</v>
      </c>
      <c r="AN187" s="180" t="s">
        <v>4690</v>
      </c>
      <c r="AO187" s="181">
        <v>25</v>
      </c>
      <c r="AP187" s="179" t="s">
        <v>5165</v>
      </c>
      <c r="AQ187" s="180" t="s">
        <v>4690</v>
      </c>
      <c r="AR187" s="181">
        <v>25</v>
      </c>
      <c r="AS187" s="179"/>
      <c r="AT187" s="180"/>
      <c r="AU187" s="196"/>
      <c r="AV187" s="179"/>
      <c r="AW187" s="180"/>
      <c r="AX187" s="197"/>
      <c r="AY187" s="162"/>
      <c r="AZ187" s="70"/>
      <c r="BA187" s="70"/>
      <c r="BB187" s="70"/>
      <c r="BC187" s="70"/>
      <c r="BD187" s="61"/>
      <c r="BE187" s="61"/>
      <c r="BF187" s="61"/>
      <c r="BG187" s="61"/>
      <c r="BH187" s="61"/>
      <c r="BI187" s="61"/>
    </row>
    <row r="188" spans="1:61" s="40" customFormat="1" ht="110.4" x14ac:dyDescent="0.3">
      <c r="A188" s="115">
        <v>106</v>
      </c>
      <c r="B188" s="116" t="s">
        <v>4671</v>
      </c>
      <c r="C188" s="115"/>
      <c r="D188" s="117" t="s">
        <v>4818</v>
      </c>
      <c r="E188" s="118" t="s">
        <v>4819</v>
      </c>
      <c r="F188" s="119">
        <v>3332</v>
      </c>
      <c r="G188" s="118" t="s">
        <v>5166</v>
      </c>
      <c r="H188" s="120">
        <v>2004</v>
      </c>
      <c r="I188" s="118" t="s">
        <v>5167</v>
      </c>
      <c r="J188" s="194">
        <v>92262.75</v>
      </c>
      <c r="K188" s="180" t="s">
        <v>844</v>
      </c>
      <c r="L188" s="180" t="s">
        <v>5168</v>
      </c>
      <c r="M188" s="180" t="s">
        <v>5169</v>
      </c>
      <c r="N188" s="180" t="s">
        <v>5170</v>
      </c>
      <c r="O188" s="180" t="s">
        <v>5171</v>
      </c>
      <c r="P188" s="180">
        <v>36658</v>
      </c>
      <c r="Q188" s="180">
        <v>41.11</v>
      </c>
      <c r="R188" s="180">
        <v>10.85</v>
      </c>
      <c r="S188" s="180">
        <v>17.88</v>
      </c>
      <c r="T188" s="180">
        <v>12.38</v>
      </c>
      <c r="U188" s="180">
        <v>41.11</v>
      </c>
      <c r="V188" s="180">
        <v>100</v>
      </c>
      <c r="W188" s="180" t="s">
        <v>1069</v>
      </c>
      <c r="X188" s="151" t="s">
        <v>7460</v>
      </c>
      <c r="Y188" s="180">
        <v>4</v>
      </c>
      <c r="Z188" s="180">
        <v>3</v>
      </c>
      <c r="AA188" s="180">
        <v>2</v>
      </c>
      <c r="AB188" s="180">
        <v>46</v>
      </c>
      <c r="AC188" s="180" t="s">
        <v>5172</v>
      </c>
      <c r="AD188" s="180"/>
      <c r="AE188" s="195">
        <v>5</v>
      </c>
      <c r="AF188" s="178">
        <v>100</v>
      </c>
      <c r="AG188" s="179" t="s">
        <v>5173</v>
      </c>
      <c r="AH188" s="180" t="s">
        <v>4690</v>
      </c>
      <c r="AI188" s="181">
        <v>100</v>
      </c>
      <c r="AJ188" s="179"/>
      <c r="AK188" s="180"/>
      <c r="AL188" s="181" t="s">
        <v>4681</v>
      </c>
      <c r="AM188" s="179"/>
      <c r="AN188" s="180"/>
      <c r="AO188" s="181" t="s">
        <v>4681</v>
      </c>
      <c r="AP188" s="179"/>
      <c r="AQ188" s="180"/>
      <c r="AR188" s="181" t="s">
        <v>4681</v>
      </c>
      <c r="AS188" s="179"/>
      <c r="AT188" s="180"/>
      <c r="AU188" s="196"/>
      <c r="AV188" s="179"/>
      <c r="AW188" s="180"/>
      <c r="AX188" s="197"/>
      <c r="AY188" s="162"/>
      <c r="AZ188" s="70"/>
      <c r="BA188" s="70"/>
      <c r="BB188" s="70"/>
      <c r="BC188" s="70"/>
      <c r="BD188" s="61"/>
      <c r="BE188" s="61"/>
      <c r="BF188" s="61"/>
      <c r="BG188" s="61"/>
      <c r="BH188" s="61"/>
      <c r="BI188" s="61"/>
    </row>
    <row r="189" spans="1:61" s="40" customFormat="1" ht="41.4" x14ac:dyDescent="0.3">
      <c r="A189" s="115">
        <v>106</v>
      </c>
      <c r="B189" s="116" t="s">
        <v>4671</v>
      </c>
      <c r="C189" s="115"/>
      <c r="D189" s="117" t="s">
        <v>4784</v>
      </c>
      <c r="E189" s="118" t="s">
        <v>5174</v>
      </c>
      <c r="F189" s="119">
        <v>12315</v>
      </c>
      <c r="G189" s="118" t="s">
        <v>5175</v>
      </c>
      <c r="H189" s="120">
        <v>2010</v>
      </c>
      <c r="I189" s="118" t="s">
        <v>5176</v>
      </c>
      <c r="J189" s="194">
        <v>149885.1</v>
      </c>
      <c r="K189" s="180" t="s">
        <v>677</v>
      </c>
      <c r="L189" s="180" t="s">
        <v>5177</v>
      </c>
      <c r="M189" s="180" t="s">
        <v>5178</v>
      </c>
      <c r="N189" s="180" t="s">
        <v>5179</v>
      </c>
      <c r="O189" s="180" t="s">
        <v>5180</v>
      </c>
      <c r="P189" s="180" t="s">
        <v>5181</v>
      </c>
      <c r="Q189" s="180">
        <v>48.47</v>
      </c>
      <c r="R189" s="180">
        <v>18.21</v>
      </c>
      <c r="S189" s="180">
        <v>17.88</v>
      </c>
      <c r="T189" s="180">
        <v>12.38</v>
      </c>
      <c r="U189" s="180">
        <v>48.47</v>
      </c>
      <c r="V189" s="180">
        <v>100</v>
      </c>
      <c r="W189" s="180" t="s">
        <v>1069</v>
      </c>
      <c r="X189" s="151" t="s">
        <v>7460</v>
      </c>
      <c r="Y189" s="180">
        <v>3</v>
      </c>
      <c r="Z189" s="180">
        <v>2</v>
      </c>
      <c r="AA189" s="180">
        <v>3</v>
      </c>
      <c r="AB189" s="180">
        <v>4</v>
      </c>
      <c r="AC189" s="180" t="s">
        <v>5182</v>
      </c>
      <c r="AD189" s="180"/>
      <c r="AE189" s="195">
        <v>5</v>
      </c>
      <c r="AF189" s="178">
        <v>100</v>
      </c>
      <c r="AG189" s="179"/>
      <c r="AH189" s="180" t="s">
        <v>4690</v>
      </c>
      <c r="AI189" s="181" t="s">
        <v>4681</v>
      </c>
      <c r="AJ189" s="179"/>
      <c r="AK189" s="180"/>
      <c r="AL189" s="181"/>
      <c r="AM189" s="179"/>
      <c r="AN189" s="180"/>
      <c r="AO189" s="181"/>
      <c r="AP189" s="179"/>
      <c r="AQ189" s="180"/>
      <c r="AR189" s="181"/>
      <c r="AS189" s="179"/>
      <c r="AT189" s="180"/>
      <c r="AU189" s="196"/>
      <c r="AV189" s="179"/>
      <c r="AW189" s="180"/>
      <c r="AX189" s="197"/>
      <c r="AY189" s="162"/>
      <c r="AZ189" s="70"/>
      <c r="BA189" s="70"/>
      <c r="BB189" s="70"/>
      <c r="BC189" s="70"/>
      <c r="BD189" s="61"/>
      <c r="BE189" s="61"/>
      <c r="BF189" s="61"/>
      <c r="BG189" s="61"/>
      <c r="BH189" s="61"/>
      <c r="BI189" s="61"/>
    </row>
    <row r="190" spans="1:61" s="40" customFormat="1" ht="41.4" x14ac:dyDescent="0.3">
      <c r="A190" s="115">
        <v>106</v>
      </c>
      <c r="B190" s="116" t="s">
        <v>4671</v>
      </c>
      <c r="C190" s="115"/>
      <c r="D190" s="117" t="s">
        <v>4915</v>
      </c>
      <c r="E190" s="118" t="s">
        <v>4916</v>
      </c>
      <c r="F190" s="119">
        <v>9090</v>
      </c>
      <c r="G190" s="118" t="s">
        <v>5183</v>
      </c>
      <c r="H190" s="120">
        <v>2007</v>
      </c>
      <c r="I190" s="118" t="s">
        <v>5184</v>
      </c>
      <c r="J190" s="194">
        <v>52406</v>
      </c>
      <c r="K190" s="180" t="s">
        <v>655</v>
      </c>
      <c r="L190" s="180" t="s">
        <v>5005</v>
      </c>
      <c r="M190" s="180" t="s">
        <v>5185</v>
      </c>
      <c r="N190" s="180" t="s">
        <v>5186</v>
      </c>
      <c r="O190" s="180" t="s">
        <v>5187</v>
      </c>
      <c r="P190" s="180" t="s">
        <v>5188</v>
      </c>
      <c r="Q190" s="180">
        <v>36.43</v>
      </c>
      <c r="R190" s="180">
        <v>6.17</v>
      </c>
      <c r="S190" s="180">
        <v>17.88</v>
      </c>
      <c r="T190" s="180">
        <v>12.38</v>
      </c>
      <c r="U190" s="180">
        <v>36.43</v>
      </c>
      <c r="V190" s="180">
        <v>100</v>
      </c>
      <c r="W190" s="180" t="s">
        <v>1069</v>
      </c>
      <c r="X190" s="151" t="s">
        <v>7460</v>
      </c>
      <c r="Y190" s="180">
        <v>1</v>
      </c>
      <c r="Z190" s="180">
        <v>6</v>
      </c>
      <c r="AA190" s="180">
        <v>2</v>
      </c>
      <c r="AB190" s="180">
        <v>44</v>
      </c>
      <c r="AC190" s="180" t="s">
        <v>5189</v>
      </c>
      <c r="AD190" s="180"/>
      <c r="AE190" s="195">
        <v>5</v>
      </c>
      <c r="AF190" s="178">
        <v>100</v>
      </c>
      <c r="AG190" s="179" t="s">
        <v>4915</v>
      </c>
      <c r="AH190" s="180" t="s">
        <v>4925</v>
      </c>
      <c r="AI190" s="181">
        <v>20</v>
      </c>
      <c r="AJ190" s="179" t="s">
        <v>4926</v>
      </c>
      <c r="AK190" s="180" t="s">
        <v>4927</v>
      </c>
      <c r="AL190" s="181">
        <v>20</v>
      </c>
      <c r="AM190" s="179" t="s">
        <v>4928</v>
      </c>
      <c r="AN190" s="180" t="s">
        <v>4929</v>
      </c>
      <c r="AO190" s="181">
        <v>20</v>
      </c>
      <c r="AP190" s="179" t="s">
        <v>4930</v>
      </c>
      <c r="AQ190" s="180" t="s">
        <v>4916</v>
      </c>
      <c r="AR190" s="181">
        <v>20</v>
      </c>
      <c r="AS190" s="198" t="s">
        <v>5190</v>
      </c>
      <c r="AT190" s="199" t="s">
        <v>5191</v>
      </c>
      <c r="AU190" s="181">
        <v>20</v>
      </c>
      <c r="AV190" s="198"/>
      <c r="AW190" s="180"/>
      <c r="AX190" s="197"/>
      <c r="AY190" s="162"/>
      <c r="AZ190" s="70"/>
      <c r="BA190" s="70"/>
      <c r="BB190" s="70"/>
      <c r="BC190" s="70"/>
      <c r="BD190" s="61"/>
      <c r="BE190" s="61"/>
      <c r="BF190" s="61"/>
      <c r="BG190" s="61"/>
      <c r="BH190" s="61"/>
      <c r="BI190" s="61"/>
    </row>
    <row r="191" spans="1:61" s="40" customFormat="1" ht="27.6" x14ac:dyDescent="0.3">
      <c r="A191" s="115">
        <v>106</v>
      </c>
      <c r="B191" s="116" t="s">
        <v>4671</v>
      </c>
      <c r="C191" s="115"/>
      <c r="D191" s="117" t="s">
        <v>5192</v>
      </c>
      <c r="E191" s="118" t="s">
        <v>5193</v>
      </c>
      <c r="F191" s="119">
        <v>8012</v>
      </c>
      <c r="G191" s="118" t="s">
        <v>5194</v>
      </c>
      <c r="H191" s="120">
        <v>2002</v>
      </c>
      <c r="I191" s="118" t="s">
        <v>5195</v>
      </c>
      <c r="J191" s="194">
        <v>134161.38</v>
      </c>
      <c r="K191" s="180" t="s">
        <v>844</v>
      </c>
      <c r="L191" s="180" t="s">
        <v>5196</v>
      </c>
      <c r="M191" s="180" t="s">
        <v>5197</v>
      </c>
      <c r="N191" s="180" t="s">
        <v>5198</v>
      </c>
      <c r="O191" s="180" t="s">
        <v>5199</v>
      </c>
      <c r="P191" s="180">
        <v>38402</v>
      </c>
      <c r="Q191" s="180">
        <v>46.04</v>
      </c>
      <c r="R191" s="180">
        <v>15.78</v>
      </c>
      <c r="S191" s="180">
        <v>17.88</v>
      </c>
      <c r="T191" s="180">
        <v>12.38</v>
      </c>
      <c r="U191" s="180">
        <v>46.04</v>
      </c>
      <c r="V191" s="180">
        <v>100</v>
      </c>
      <c r="W191" s="180">
        <v>100</v>
      </c>
      <c r="X191" s="151" t="s">
        <v>7460</v>
      </c>
      <c r="Y191" s="180">
        <v>3</v>
      </c>
      <c r="Z191" s="180">
        <v>8</v>
      </c>
      <c r="AA191" s="180">
        <v>1</v>
      </c>
      <c r="AB191" s="180">
        <v>4</v>
      </c>
      <c r="AC191" s="180" t="s">
        <v>5200</v>
      </c>
      <c r="AD191" s="180"/>
      <c r="AE191" s="195">
        <v>5</v>
      </c>
      <c r="AF191" s="178">
        <v>100</v>
      </c>
      <c r="AG191" s="179" t="s">
        <v>5192</v>
      </c>
      <c r="AH191" s="180" t="s">
        <v>5193</v>
      </c>
      <c r="AI191" s="181">
        <v>25</v>
      </c>
      <c r="AJ191" s="179" t="s">
        <v>5201</v>
      </c>
      <c r="AK191" s="180" t="s">
        <v>5202</v>
      </c>
      <c r="AL191" s="181">
        <v>25</v>
      </c>
      <c r="AM191" s="179" t="s">
        <v>5203</v>
      </c>
      <c r="AN191" s="180" t="s">
        <v>5193</v>
      </c>
      <c r="AO191" s="181">
        <v>25</v>
      </c>
      <c r="AP191" s="179" t="s">
        <v>5204</v>
      </c>
      <c r="AQ191" s="180" t="s">
        <v>1072</v>
      </c>
      <c r="AR191" s="181">
        <v>25</v>
      </c>
      <c r="AS191" s="179"/>
      <c r="AT191" s="180"/>
      <c r="AU191" s="196"/>
      <c r="AV191" s="179"/>
      <c r="AW191" s="180"/>
      <c r="AX191" s="197"/>
      <c r="AY191" s="162"/>
      <c r="AZ191" s="70"/>
      <c r="BA191" s="70"/>
      <c r="BB191" s="70"/>
      <c r="BC191" s="70"/>
      <c r="BD191" s="61"/>
      <c r="BE191" s="61"/>
      <c r="BF191" s="61"/>
      <c r="BG191" s="61"/>
      <c r="BH191" s="61"/>
      <c r="BI191" s="61"/>
    </row>
    <row r="192" spans="1:61" s="40" customFormat="1" ht="55.2" x14ac:dyDescent="0.3">
      <c r="A192" s="115">
        <v>106</v>
      </c>
      <c r="B192" s="116" t="s">
        <v>4671</v>
      </c>
      <c r="C192" s="115"/>
      <c r="D192" s="117" t="s">
        <v>2592</v>
      </c>
      <c r="E192" s="118" t="s">
        <v>3891</v>
      </c>
      <c r="F192" s="119">
        <v>7561</v>
      </c>
      <c r="G192" s="118" t="s">
        <v>5205</v>
      </c>
      <c r="H192" s="120">
        <v>2002</v>
      </c>
      <c r="I192" s="118" t="s">
        <v>5206</v>
      </c>
      <c r="J192" s="194">
        <v>39944.910866299448</v>
      </c>
      <c r="K192" s="180" t="s">
        <v>844</v>
      </c>
      <c r="L192" s="180" t="s">
        <v>5207</v>
      </c>
      <c r="M192" s="180" t="s">
        <v>5208</v>
      </c>
      <c r="N192" s="180" t="s">
        <v>5209</v>
      </c>
      <c r="O192" s="180"/>
      <c r="P192" s="180">
        <v>39167</v>
      </c>
      <c r="Q192" s="180">
        <v>34.96</v>
      </c>
      <c r="R192" s="180">
        <v>4.7</v>
      </c>
      <c r="S192" s="180">
        <v>17.88</v>
      </c>
      <c r="T192" s="180">
        <v>12.38</v>
      </c>
      <c r="U192" s="180">
        <v>34.96</v>
      </c>
      <c r="V192" s="180">
        <v>100</v>
      </c>
      <c r="W192" s="180">
        <v>100</v>
      </c>
      <c r="X192" s="151" t="s">
        <v>7460</v>
      </c>
      <c r="Y192" s="180">
        <v>2</v>
      </c>
      <c r="Z192" s="180">
        <v>2</v>
      </c>
      <c r="AA192" s="180">
        <v>2</v>
      </c>
      <c r="AB192" s="180">
        <v>4</v>
      </c>
      <c r="AC192" s="180" t="s">
        <v>5210</v>
      </c>
      <c r="AD192" s="180">
        <v>0</v>
      </c>
      <c r="AE192" s="195">
        <v>5</v>
      </c>
      <c r="AF192" s="178">
        <v>100</v>
      </c>
      <c r="AG192" s="179" t="s">
        <v>2592</v>
      </c>
      <c r="AH192" s="180" t="s">
        <v>3891</v>
      </c>
      <c r="AI192" s="181">
        <v>25</v>
      </c>
      <c r="AJ192" s="179" t="s">
        <v>3986</v>
      </c>
      <c r="AK192" s="180" t="s">
        <v>3768</v>
      </c>
      <c r="AL192" s="181">
        <v>25</v>
      </c>
      <c r="AM192" s="179" t="s">
        <v>5211</v>
      </c>
      <c r="AN192" s="180" t="s">
        <v>3891</v>
      </c>
      <c r="AO192" s="181">
        <v>25</v>
      </c>
      <c r="AP192" s="179" t="s">
        <v>5212</v>
      </c>
      <c r="AQ192" s="180" t="s">
        <v>4940</v>
      </c>
      <c r="AR192" s="181">
        <v>25</v>
      </c>
      <c r="AS192" s="179"/>
      <c r="AT192" s="180"/>
      <c r="AU192" s="196"/>
      <c r="AV192" s="179"/>
      <c r="AW192" s="180"/>
      <c r="AX192" s="197"/>
      <c r="AY192" s="162"/>
      <c r="AZ192" s="70"/>
      <c r="BA192" s="70"/>
      <c r="BB192" s="70"/>
      <c r="BC192" s="70"/>
      <c r="BD192" s="61"/>
      <c r="BE192" s="61"/>
      <c r="BF192" s="61"/>
      <c r="BG192" s="61"/>
      <c r="BH192" s="61"/>
      <c r="BI192" s="61"/>
    </row>
    <row r="193" spans="1:61" s="40" customFormat="1" ht="409.6" x14ac:dyDescent="0.3">
      <c r="A193" s="115">
        <v>106</v>
      </c>
      <c r="B193" s="116" t="s">
        <v>4671</v>
      </c>
      <c r="C193" s="115"/>
      <c r="D193" s="117" t="s">
        <v>2592</v>
      </c>
      <c r="E193" s="118" t="s">
        <v>3891</v>
      </c>
      <c r="F193" s="119">
        <v>7561</v>
      </c>
      <c r="G193" s="118" t="s">
        <v>5213</v>
      </c>
      <c r="H193" s="120">
        <v>2003</v>
      </c>
      <c r="I193" s="118" t="s">
        <v>5214</v>
      </c>
      <c r="J193" s="194">
        <v>49824.93</v>
      </c>
      <c r="K193" s="180" t="s">
        <v>844</v>
      </c>
      <c r="L193" s="180" t="s">
        <v>5215</v>
      </c>
      <c r="M193" s="180" t="s">
        <v>5216</v>
      </c>
      <c r="N193" s="180" t="s">
        <v>5217</v>
      </c>
      <c r="O193" s="180" t="s">
        <v>5218</v>
      </c>
      <c r="P193" s="180">
        <v>37061</v>
      </c>
      <c r="Q193" s="180">
        <v>36.119999999999997</v>
      </c>
      <c r="R193" s="180">
        <v>5.86</v>
      </c>
      <c r="S193" s="180">
        <v>17.88</v>
      </c>
      <c r="T193" s="180">
        <v>12.38</v>
      </c>
      <c r="U193" s="180">
        <v>36.119999999999997</v>
      </c>
      <c r="V193" s="180">
        <v>100</v>
      </c>
      <c r="W193" s="180">
        <v>100</v>
      </c>
      <c r="X193" s="151" t="s">
        <v>7460</v>
      </c>
      <c r="Y193" s="180">
        <v>2</v>
      </c>
      <c r="Z193" s="180">
        <v>5</v>
      </c>
      <c r="AA193" s="180">
        <v>4</v>
      </c>
      <c r="AB193" s="180">
        <v>11</v>
      </c>
      <c r="AC193" s="180" t="s">
        <v>5219</v>
      </c>
      <c r="AD193" s="180">
        <v>0</v>
      </c>
      <c r="AE193" s="195">
        <v>5</v>
      </c>
      <c r="AF193" s="178">
        <v>100</v>
      </c>
      <c r="AG193" s="179" t="s">
        <v>2592</v>
      </c>
      <c r="AH193" s="180" t="s">
        <v>3891</v>
      </c>
      <c r="AI193" s="181">
        <v>25</v>
      </c>
      <c r="AJ193" s="179" t="s">
        <v>3986</v>
      </c>
      <c r="AK193" s="180" t="s">
        <v>3768</v>
      </c>
      <c r="AL193" s="181">
        <v>25</v>
      </c>
      <c r="AM193" s="179" t="s">
        <v>5211</v>
      </c>
      <c r="AN193" s="180" t="s">
        <v>3891</v>
      </c>
      <c r="AO193" s="181">
        <v>25</v>
      </c>
      <c r="AP193" s="179" t="s">
        <v>2519</v>
      </c>
      <c r="AQ193" s="180" t="s">
        <v>3924</v>
      </c>
      <c r="AR193" s="181">
        <v>25</v>
      </c>
      <c r="AS193" s="179"/>
      <c r="AT193" s="180"/>
      <c r="AU193" s="196"/>
      <c r="AV193" s="179"/>
      <c r="AW193" s="180"/>
      <c r="AX193" s="197"/>
      <c r="AY193" s="162"/>
      <c r="AZ193" s="70"/>
      <c r="BA193" s="70"/>
      <c r="BB193" s="70"/>
      <c r="BC193" s="70"/>
      <c r="BD193" s="61"/>
      <c r="BE193" s="61"/>
      <c r="BF193" s="61"/>
      <c r="BG193" s="61"/>
      <c r="BH193" s="61"/>
      <c r="BI193" s="61"/>
    </row>
    <row r="194" spans="1:61" s="40" customFormat="1" ht="82.8" x14ac:dyDescent="0.3">
      <c r="A194" s="115">
        <v>106</v>
      </c>
      <c r="B194" s="116" t="s">
        <v>4671</v>
      </c>
      <c r="C194" s="115"/>
      <c r="D194" s="117" t="s">
        <v>4743</v>
      </c>
      <c r="E194" s="118" t="s">
        <v>4744</v>
      </c>
      <c r="F194" s="119">
        <v>2830</v>
      </c>
      <c r="G194" s="118" t="s">
        <v>5220</v>
      </c>
      <c r="H194" s="120">
        <v>2004</v>
      </c>
      <c r="I194" s="118" t="s">
        <v>5221</v>
      </c>
      <c r="J194" s="194">
        <v>55467.402729093643</v>
      </c>
      <c r="K194" s="180" t="s">
        <v>664</v>
      </c>
      <c r="L194" s="180" t="s">
        <v>4747</v>
      </c>
      <c r="M194" s="180" t="s">
        <v>4748</v>
      </c>
      <c r="N194" s="180" t="s">
        <v>5222</v>
      </c>
      <c r="O194" s="180" t="s">
        <v>5223</v>
      </c>
      <c r="P194" s="180">
        <v>41202</v>
      </c>
      <c r="Q194" s="180">
        <v>36.79</v>
      </c>
      <c r="R194" s="180">
        <v>6.53</v>
      </c>
      <c r="S194" s="180">
        <v>17.88</v>
      </c>
      <c r="T194" s="180">
        <v>12.38</v>
      </c>
      <c r="U194" s="180">
        <v>36.79</v>
      </c>
      <c r="V194" s="180">
        <v>100</v>
      </c>
      <c r="W194" s="180">
        <v>100</v>
      </c>
      <c r="X194" s="151" t="s">
        <v>7460</v>
      </c>
      <c r="Y194" s="180">
        <v>6</v>
      </c>
      <c r="Z194" s="180">
        <v>1</v>
      </c>
      <c r="AA194" s="180">
        <v>5</v>
      </c>
      <c r="AB194" s="180">
        <v>1</v>
      </c>
      <c r="AC194" s="180" t="s">
        <v>5224</v>
      </c>
      <c r="AD194" s="180"/>
      <c r="AE194" s="195">
        <v>5</v>
      </c>
      <c r="AF194" s="178">
        <v>100</v>
      </c>
      <c r="AG194" s="179" t="s">
        <v>4752</v>
      </c>
      <c r="AH194" s="180" t="s">
        <v>4753</v>
      </c>
      <c r="AI194" s="181">
        <v>25</v>
      </c>
      <c r="AJ194" s="179" t="s">
        <v>5225</v>
      </c>
      <c r="AK194" s="180" t="s">
        <v>5226</v>
      </c>
      <c r="AL194" s="181">
        <v>25</v>
      </c>
      <c r="AM194" s="179" t="s">
        <v>5227</v>
      </c>
      <c r="AN194" s="180" t="s">
        <v>4753</v>
      </c>
      <c r="AO194" s="181">
        <v>25</v>
      </c>
      <c r="AP194" s="179" t="s">
        <v>5228</v>
      </c>
      <c r="AQ194" s="180" t="s">
        <v>4744</v>
      </c>
      <c r="AR194" s="181">
        <v>25</v>
      </c>
      <c r="AS194" s="179"/>
      <c r="AT194" s="180"/>
      <c r="AU194" s="196"/>
      <c r="AV194" s="179"/>
      <c r="AW194" s="180"/>
      <c r="AX194" s="197"/>
      <c r="AY194" s="162"/>
      <c r="AZ194" s="70"/>
      <c r="BA194" s="70"/>
      <c r="BB194" s="70"/>
      <c r="BC194" s="70"/>
      <c r="BD194" s="61"/>
      <c r="BE194" s="61"/>
      <c r="BF194" s="61"/>
      <c r="BG194" s="61"/>
      <c r="BH194" s="61"/>
      <c r="BI194" s="61"/>
    </row>
    <row r="195" spans="1:61" s="40" customFormat="1" ht="110.4" x14ac:dyDescent="0.3">
      <c r="A195" s="115">
        <v>106</v>
      </c>
      <c r="B195" s="116" t="s">
        <v>4671</v>
      </c>
      <c r="C195" s="115"/>
      <c r="D195" s="117" t="s">
        <v>4743</v>
      </c>
      <c r="E195" s="118" t="s">
        <v>4744</v>
      </c>
      <c r="F195" s="119">
        <v>2830</v>
      </c>
      <c r="G195" s="118" t="s">
        <v>5229</v>
      </c>
      <c r="H195" s="120">
        <v>2002</v>
      </c>
      <c r="I195" s="118" t="s">
        <v>5230</v>
      </c>
      <c r="J195" s="194">
        <v>45971.96</v>
      </c>
      <c r="K195" s="180" t="s">
        <v>844</v>
      </c>
      <c r="L195" s="180" t="s">
        <v>4747</v>
      </c>
      <c r="M195" s="180" t="s">
        <v>4748</v>
      </c>
      <c r="N195" s="180" t="s">
        <v>5231</v>
      </c>
      <c r="O195" s="180" t="s">
        <v>5232</v>
      </c>
      <c r="P195" s="180" t="s">
        <v>5233</v>
      </c>
      <c r="Q195" s="180">
        <v>43.78</v>
      </c>
      <c r="R195" s="180">
        <v>13.52</v>
      </c>
      <c r="S195" s="180">
        <v>17.88</v>
      </c>
      <c r="T195" s="180">
        <v>12.38</v>
      </c>
      <c r="U195" s="180">
        <v>43.78</v>
      </c>
      <c r="V195" s="180">
        <v>100</v>
      </c>
      <c r="W195" s="180">
        <v>100</v>
      </c>
      <c r="X195" s="151" t="s">
        <v>7460</v>
      </c>
      <c r="Y195" s="180">
        <v>6</v>
      </c>
      <c r="Z195" s="180">
        <v>4</v>
      </c>
      <c r="AA195" s="180"/>
      <c r="AB195" s="180">
        <v>46</v>
      </c>
      <c r="AC195" s="180" t="s">
        <v>5234</v>
      </c>
      <c r="AD195" s="180"/>
      <c r="AE195" s="195">
        <v>5</v>
      </c>
      <c r="AF195" s="178">
        <v>100</v>
      </c>
      <c r="AG195" s="179" t="s">
        <v>7464</v>
      </c>
      <c r="AH195" s="180" t="s">
        <v>4744</v>
      </c>
      <c r="AI195" s="181">
        <v>33</v>
      </c>
      <c r="AJ195" s="179" t="s">
        <v>4743</v>
      </c>
      <c r="AK195" s="180" t="s">
        <v>4753</v>
      </c>
      <c r="AL195" s="181">
        <v>33</v>
      </c>
      <c r="AM195" s="179" t="s">
        <v>5235</v>
      </c>
      <c r="AN195" s="180" t="s">
        <v>4744</v>
      </c>
      <c r="AO195" s="181">
        <v>33</v>
      </c>
      <c r="AP195" s="179"/>
      <c r="AQ195" s="180"/>
      <c r="AR195" s="181" t="s">
        <v>4681</v>
      </c>
      <c r="AS195" s="179"/>
      <c r="AT195" s="180"/>
      <c r="AU195" s="196"/>
      <c r="AV195" s="179"/>
      <c r="AW195" s="180"/>
      <c r="AX195" s="197"/>
      <c r="AY195" s="162"/>
      <c r="AZ195" s="70"/>
      <c r="BA195" s="70"/>
      <c r="BB195" s="70"/>
      <c r="BC195" s="70"/>
      <c r="BD195" s="61"/>
      <c r="BE195" s="61"/>
      <c r="BF195" s="61"/>
      <c r="BG195" s="61"/>
      <c r="BH195" s="61"/>
      <c r="BI195" s="61"/>
    </row>
    <row r="196" spans="1:61" s="40" customFormat="1" ht="82.8" x14ac:dyDescent="0.3">
      <c r="A196" s="115">
        <v>106</v>
      </c>
      <c r="B196" s="116" t="s">
        <v>4671</v>
      </c>
      <c r="C196" s="115"/>
      <c r="D196" s="117" t="s">
        <v>5236</v>
      </c>
      <c r="E196" s="118" t="s">
        <v>5237</v>
      </c>
      <c r="F196" s="119">
        <v>8501</v>
      </c>
      <c r="G196" s="118" t="s">
        <v>5238</v>
      </c>
      <c r="H196" s="120">
        <v>2011</v>
      </c>
      <c r="I196" s="118" t="s">
        <v>5239</v>
      </c>
      <c r="J196" s="194">
        <v>120704.79</v>
      </c>
      <c r="K196" s="180" t="s">
        <v>677</v>
      </c>
      <c r="L196" s="180" t="s">
        <v>5240</v>
      </c>
      <c r="M196" s="180" t="s">
        <v>5241</v>
      </c>
      <c r="N196" s="180" t="s">
        <v>5242</v>
      </c>
      <c r="O196" s="180" t="s">
        <v>5243</v>
      </c>
      <c r="P196" s="180" t="s">
        <v>5244</v>
      </c>
      <c r="Q196" s="180">
        <v>34.290563529411763</v>
      </c>
      <c r="R196" s="180">
        <v>14.200563529411763</v>
      </c>
      <c r="S196" s="180">
        <v>5.99</v>
      </c>
      <c r="T196" s="180">
        <v>14.1</v>
      </c>
      <c r="U196" s="180">
        <v>34.290563529411763</v>
      </c>
      <c r="V196" s="180">
        <v>100</v>
      </c>
      <c r="W196" s="180" t="s">
        <v>1069</v>
      </c>
      <c r="X196" s="151" t="s">
        <v>7460</v>
      </c>
      <c r="Y196" s="180">
        <v>6</v>
      </c>
      <c r="Z196" s="180">
        <v>1</v>
      </c>
      <c r="AA196" s="180">
        <v>5</v>
      </c>
      <c r="AB196" s="180">
        <v>14</v>
      </c>
      <c r="AC196" s="180" t="s">
        <v>5245</v>
      </c>
      <c r="AD196" s="180"/>
      <c r="AE196" s="195">
        <v>4</v>
      </c>
      <c r="AF196" s="178">
        <v>100</v>
      </c>
      <c r="AG196" s="179" t="s">
        <v>5236</v>
      </c>
      <c r="AH196" s="180" t="s">
        <v>5237</v>
      </c>
      <c r="AI196" s="181">
        <v>25</v>
      </c>
      <c r="AJ196" s="179" t="s">
        <v>5246</v>
      </c>
      <c r="AK196" s="180" t="s">
        <v>5247</v>
      </c>
      <c r="AL196" s="181">
        <v>25</v>
      </c>
      <c r="AM196" s="179" t="s">
        <v>5248</v>
      </c>
      <c r="AN196" s="180" t="s">
        <v>5249</v>
      </c>
      <c r="AO196" s="181">
        <v>25</v>
      </c>
      <c r="AP196" s="179" t="s">
        <v>5250</v>
      </c>
      <c r="AQ196" s="180" t="s">
        <v>5251</v>
      </c>
      <c r="AR196" s="181">
        <v>25</v>
      </c>
      <c r="AS196" s="179"/>
      <c r="AT196" s="180"/>
      <c r="AU196" s="196"/>
      <c r="AV196" s="179"/>
      <c r="AW196" s="180"/>
      <c r="AX196" s="197"/>
      <c r="AY196" s="162"/>
      <c r="AZ196" s="70"/>
      <c r="BA196" s="70"/>
      <c r="BB196" s="70"/>
      <c r="BC196" s="70"/>
      <c r="BD196" s="61"/>
      <c r="BE196" s="61"/>
      <c r="BF196" s="61"/>
      <c r="BG196" s="61"/>
      <c r="BH196" s="61"/>
      <c r="BI196" s="61"/>
    </row>
    <row r="197" spans="1:61" s="40" customFormat="1" ht="207" x14ac:dyDescent="0.3">
      <c r="A197" s="115">
        <v>106</v>
      </c>
      <c r="B197" s="116" t="s">
        <v>4671</v>
      </c>
      <c r="C197" s="115"/>
      <c r="D197" s="117" t="s">
        <v>5236</v>
      </c>
      <c r="E197" s="118" t="s">
        <v>5252</v>
      </c>
      <c r="F197" s="119">
        <v>2275</v>
      </c>
      <c r="G197" s="118" t="s">
        <v>5253</v>
      </c>
      <c r="H197" s="120">
        <v>2003</v>
      </c>
      <c r="I197" s="118" t="s">
        <v>5254</v>
      </c>
      <c r="J197" s="194">
        <v>89787.63</v>
      </c>
      <c r="K197" s="180" t="s">
        <v>844</v>
      </c>
      <c r="L197" s="180" t="s">
        <v>5255</v>
      </c>
      <c r="M197" s="180" t="s">
        <v>5256</v>
      </c>
      <c r="N197" s="180" t="s">
        <v>5257</v>
      </c>
      <c r="O197" s="180" t="s">
        <v>5258</v>
      </c>
      <c r="P197" s="180">
        <v>38457</v>
      </c>
      <c r="Q197" s="180">
        <v>40.82</v>
      </c>
      <c r="R197" s="180">
        <v>10.56</v>
      </c>
      <c r="S197" s="180">
        <v>17.88</v>
      </c>
      <c r="T197" s="180">
        <v>12.38</v>
      </c>
      <c r="U197" s="180">
        <v>40.82</v>
      </c>
      <c r="V197" s="180">
        <v>100</v>
      </c>
      <c r="W197" s="180" t="s">
        <v>1069</v>
      </c>
      <c r="X197" s="151" t="s">
        <v>7460</v>
      </c>
      <c r="Y197" s="180">
        <v>6</v>
      </c>
      <c r="Z197" s="180">
        <v>1</v>
      </c>
      <c r="AA197" s="180">
        <v>3</v>
      </c>
      <c r="AB197" s="180">
        <v>14</v>
      </c>
      <c r="AC197" s="180" t="s">
        <v>5259</v>
      </c>
      <c r="AD197" s="180">
        <v>0</v>
      </c>
      <c r="AE197" s="195">
        <v>4</v>
      </c>
      <c r="AF197" s="178">
        <v>100</v>
      </c>
      <c r="AG197" s="179" t="s">
        <v>5236</v>
      </c>
      <c r="AH197" s="180" t="s">
        <v>5252</v>
      </c>
      <c r="AI197" s="181">
        <v>25</v>
      </c>
      <c r="AJ197" s="179" t="s">
        <v>5260</v>
      </c>
      <c r="AK197" s="180" t="s">
        <v>5237</v>
      </c>
      <c r="AL197" s="181">
        <v>25</v>
      </c>
      <c r="AM197" s="179" t="s">
        <v>5261</v>
      </c>
      <c r="AN197" s="180" t="s">
        <v>5262</v>
      </c>
      <c r="AO197" s="181">
        <v>25</v>
      </c>
      <c r="AP197" s="179" t="s">
        <v>5263</v>
      </c>
      <c r="AQ197" s="180" t="s">
        <v>5237</v>
      </c>
      <c r="AR197" s="181">
        <v>25</v>
      </c>
      <c r="AS197" s="179"/>
      <c r="AT197" s="180"/>
      <c r="AU197" s="196"/>
      <c r="AV197" s="179"/>
      <c r="AW197" s="180"/>
      <c r="AX197" s="197"/>
      <c r="AY197" s="162"/>
      <c r="AZ197" s="70"/>
      <c r="BA197" s="70"/>
      <c r="BB197" s="70"/>
      <c r="BC197" s="70"/>
      <c r="BD197" s="61"/>
      <c r="BE197" s="61"/>
      <c r="BF197" s="61"/>
      <c r="BG197" s="61"/>
      <c r="BH197" s="61"/>
      <c r="BI197" s="61"/>
    </row>
    <row r="198" spans="1:61" s="40" customFormat="1" ht="193.2" x14ac:dyDescent="0.3">
      <c r="A198" s="115">
        <v>106</v>
      </c>
      <c r="B198" s="116" t="s">
        <v>4671</v>
      </c>
      <c r="C198" s="115"/>
      <c r="D198" s="117" t="s">
        <v>5236</v>
      </c>
      <c r="E198" s="118" t="s">
        <v>5237</v>
      </c>
      <c r="F198" s="119">
        <v>8501</v>
      </c>
      <c r="G198" s="118" t="s">
        <v>5264</v>
      </c>
      <c r="H198" s="120">
        <v>2004</v>
      </c>
      <c r="I198" s="118" t="s">
        <v>5265</v>
      </c>
      <c r="J198" s="194">
        <v>103792.37</v>
      </c>
      <c r="K198" s="180" t="s">
        <v>664</v>
      </c>
      <c r="L198" s="180" t="s">
        <v>5255</v>
      </c>
      <c r="M198" s="180" t="s">
        <v>5256</v>
      </c>
      <c r="N198" s="180" t="s">
        <v>5266</v>
      </c>
      <c r="O198" s="180" t="s">
        <v>5267</v>
      </c>
      <c r="P198" s="180">
        <v>35911</v>
      </c>
      <c r="Q198" s="180">
        <v>42.47</v>
      </c>
      <c r="R198" s="180">
        <v>12.21</v>
      </c>
      <c r="S198" s="180">
        <v>17.88</v>
      </c>
      <c r="T198" s="180">
        <v>12.38</v>
      </c>
      <c r="U198" s="180">
        <v>42.47</v>
      </c>
      <c r="V198" s="180">
        <v>100</v>
      </c>
      <c r="W198" s="180">
        <v>100</v>
      </c>
      <c r="X198" s="151" t="s">
        <v>7460</v>
      </c>
      <c r="Y198" s="180">
        <v>6</v>
      </c>
      <c r="Z198" s="180">
        <v>1</v>
      </c>
      <c r="AA198" s="180">
        <v>4</v>
      </c>
      <c r="AB198" s="180">
        <v>14</v>
      </c>
      <c r="AC198" s="180" t="s">
        <v>5268</v>
      </c>
      <c r="AD198" s="180">
        <v>0</v>
      </c>
      <c r="AE198" s="195">
        <v>4</v>
      </c>
      <c r="AF198" s="178">
        <v>100</v>
      </c>
      <c r="AG198" s="179" t="s">
        <v>5236</v>
      </c>
      <c r="AH198" s="180" t="s">
        <v>5252</v>
      </c>
      <c r="AI198" s="181">
        <v>25</v>
      </c>
      <c r="AJ198" s="179" t="s">
        <v>5269</v>
      </c>
      <c r="AK198" s="180" t="s">
        <v>5237</v>
      </c>
      <c r="AL198" s="181">
        <v>25</v>
      </c>
      <c r="AM198" s="179" t="s">
        <v>5270</v>
      </c>
      <c r="AN198" s="180" t="s">
        <v>5237</v>
      </c>
      <c r="AO198" s="181">
        <v>25</v>
      </c>
      <c r="AP198" s="179" t="s">
        <v>5271</v>
      </c>
      <c r="AQ198" s="180" t="s">
        <v>5237</v>
      </c>
      <c r="AR198" s="181">
        <v>25</v>
      </c>
      <c r="AS198" s="179"/>
      <c r="AT198" s="180"/>
      <c r="AU198" s="196"/>
      <c r="AV198" s="179"/>
      <c r="AW198" s="180"/>
      <c r="AX198" s="197"/>
      <c r="AY198" s="162"/>
      <c r="AZ198" s="70"/>
      <c r="BA198" s="70"/>
      <c r="BB198" s="70"/>
      <c r="BC198" s="70"/>
      <c r="BD198" s="61"/>
      <c r="BE198" s="61"/>
      <c r="BF198" s="61"/>
      <c r="BG198" s="61"/>
      <c r="BH198" s="61"/>
      <c r="BI198" s="61"/>
    </row>
    <row r="199" spans="1:61" s="40" customFormat="1" ht="96.6" x14ac:dyDescent="0.3">
      <c r="A199" s="115">
        <v>106</v>
      </c>
      <c r="B199" s="116" t="s">
        <v>4671</v>
      </c>
      <c r="C199" s="115"/>
      <c r="D199" s="117" t="s">
        <v>3974</v>
      </c>
      <c r="E199" s="118" t="s">
        <v>5153</v>
      </c>
      <c r="F199" s="119">
        <v>8949</v>
      </c>
      <c r="G199" s="118" t="s">
        <v>5272</v>
      </c>
      <c r="H199" s="120">
        <v>2004</v>
      </c>
      <c r="I199" s="118" t="s">
        <v>5273</v>
      </c>
      <c r="J199" s="194">
        <v>118827.26840260392</v>
      </c>
      <c r="K199" s="180" t="s">
        <v>664</v>
      </c>
      <c r="L199" s="180" t="s">
        <v>5274</v>
      </c>
      <c r="M199" s="180" t="s">
        <v>5275</v>
      </c>
      <c r="N199" s="180" t="s">
        <v>5276</v>
      </c>
      <c r="O199" s="180" t="s">
        <v>5277</v>
      </c>
      <c r="P199" s="180">
        <v>40973</v>
      </c>
      <c r="Q199" s="180">
        <v>44.24</v>
      </c>
      <c r="R199" s="180">
        <v>13.98</v>
      </c>
      <c r="S199" s="180">
        <v>17.88</v>
      </c>
      <c r="T199" s="180">
        <v>12.38</v>
      </c>
      <c r="U199" s="180">
        <v>44.24</v>
      </c>
      <c r="V199" s="180">
        <v>100</v>
      </c>
      <c r="W199" s="180">
        <v>100</v>
      </c>
      <c r="X199" s="151" t="s">
        <v>7460</v>
      </c>
      <c r="Y199" s="180">
        <v>6</v>
      </c>
      <c r="Z199" s="180">
        <v>1</v>
      </c>
      <c r="AA199" s="180">
        <v>5</v>
      </c>
      <c r="AB199" s="180">
        <v>63</v>
      </c>
      <c r="AC199" s="180" t="s">
        <v>5278</v>
      </c>
      <c r="AD199" s="180"/>
      <c r="AE199" s="195">
        <v>4</v>
      </c>
      <c r="AF199" s="178">
        <v>100</v>
      </c>
      <c r="AG199" s="179" t="s">
        <v>5279</v>
      </c>
      <c r="AH199" s="180" t="s">
        <v>4690</v>
      </c>
      <c r="AI199" s="181">
        <v>25</v>
      </c>
      <c r="AJ199" s="179" t="s">
        <v>5280</v>
      </c>
      <c r="AK199" s="180" t="s">
        <v>5281</v>
      </c>
      <c r="AL199" s="181">
        <v>25</v>
      </c>
      <c r="AM199" s="179" t="s">
        <v>5282</v>
      </c>
      <c r="AN199" s="180" t="s">
        <v>4690</v>
      </c>
      <c r="AO199" s="181">
        <v>25</v>
      </c>
      <c r="AP199" s="179" t="s">
        <v>5283</v>
      </c>
      <c r="AQ199" s="180" t="s">
        <v>4690</v>
      </c>
      <c r="AR199" s="181">
        <v>25</v>
      </c>
      <c r="AS199" s="179"/>
      <c r="AT199" s="180"/>
      <c r="AU199" s="196"/>
      <c r="AV199" s="179"/>
      <c r="AW199" s="180"/>
      <c r="AX199" s="197"/>
      <c r="AY199" s="162"/>
      <c r="AZ199" s="70"/>
      <c r="BA199" s="70"/>
      <c r="BB199" s="70"/>
      <c r="BC199" s="70"/>
      <c r="BD199" s="61"/>
      <c r="BE199" s="61"/>
      <c r="BF199" s="61"/>
      <c r="BG199" s="61"/>
      <c r="BH199" s="61"/>
      <c r="BI199" s="61"/>
    </row>
    <row r="200" spans="1:61" s="40" customFormat="1" ht="220.8" x14ac:dyDescent="0.3">
      <c r="A200" s="115">
        <v>106</v>
      </c>
      <c r="B200" s="116" t="s">
        <v>4671</v>
      </c>
      <c r="C200" s="115"/>
      <c r="D200" s="117" t="s">
        <v>5284</v>
      </c>
      <c r="E200" s="118" t="s">
        <v>5285</v>
      </c>
      <c r="F200" s="119">
        <v>19910</v>
      </c>
      <c r="G200" s="118" t="s">
        <v>5286</v>
      </c>
      <c r="H200" s="120">
        <v>2007</v>
      </c>
      <c r="I200" s="118" t="s">
        <v>5287</v>
      </c>
      <c r="J200" s="194">
        <v>100000</v>
      </c>
      <c r="K200" s="180" t="s">
        <v>655</v>
      </c>
      <c r="L200" s="180" t="s">
        <v>5288</v>
      </c>
      <c r="M200" s="180" t="s">
        <v>5289</v>
      </c>
      <c r="N200" s="180" t="s">
        <v>5290</v>
      </c>
      <c r="O200" s="180" t="s">
        <v>5291</v>
      </c>
      <c r="P200" s="180" t="s">
        <v>5292</v>
      </c>
      <c r="Q200" s="180">
        <v>59.67</v>
      </c>
      <c r="R200" s="180">
        <v>29.41</v>
      </c>
      <c r="S200" s="180">
        <v>17.88</v>
      </c>
      <c r="T200" s="180">
        <v>12.38</v>
      </c>
      <c r="U200" s="180">
        <v>59.67</v>
      </c>
      <c r="V200" s="180">
        <v>100</v>
      </c>
      <c r="W200" s="180">
        <v>100</v>
      </c>
      <c r="X200" s="151" t="s">
        <v>7460</v>
      </c>
      <c r="Y200" s="180">
        <v>6</v>
      </c>
      <c r="Z200" s="180">
        <v>1</v>
      </c>
      <c r="AA200" s="180">
        <v>4</v>
      </c>
      <c r="AB200" s="180">
        <v>14</v>
      </c>
      <c r="AC200" s="180" t="s">
        <v>5293</v>
      </c>
      <c r="AD200" s="180"/>
      <c r="AE200" s="195">
        <v>4</v>
      </c>
      <c r="AF200" s="178">
        <v>100</v>
      </c>
      <c r="AG200" s="179" t="s">
        <v>5294</v>
      </c>
      <c r="AH200" s="180" t="s">
        <v>4690</v>
      </c>
      <c r="AI200" s="181">
        <v>25</v>
      </c>
      <c r="AJ200" s="179" t="s">
        <v>5295</v>
      </c>
      <c r="AK200" s="180" t="s">
        <v>4690</v>
      </c>
      <c r="AL200" s="181">
        <v>25</v>
      </c>
      <c r="AM200" s="179" t="s">
        <v>5296</v>
      </c>
      <c r="AN200" s="180" t="s">
        <v>4690</v>
      </c>
      <c r="AO200" s="181">
        <v>25</v>
      </c>
      <c r="AP200" s="179" t="s">
        <v>5297</v>
      </c>
      <c r="AQ200" s="180" t="s">
        <v>5285</v>
      </c>
      <c r="AR200" s="181">
        <v>25</v>
      </c>
      <c r="AS200" s="179"/>
      <c r="AT200" s="180"/>
      <c r="AU200" s="196"/>
      <c r="AV200" s="179"/>
      <c r="AW200" s="180"/>
      <c r="AX200" s="197"/>
      <c r="AY200" s="162"/>
      <c r="AZ200" s="70"/>
      <c r="BA200" s="70"/>
      <c r="BB200" s="70"/>
      <c r="BC200" s="70"/>
      <c r="BD200" s="61"/>
      <c r="BE200" s="61"/>
      <c r="BF200" s="61"/>
      <c r="BG200" s="61"/>
      <c r="BH200" s="61"/>
      <c r="BI200" s="61"/>
    </row>
    <row r="201" spans="1:61" s="40" customFormat="1" ht="165.6" x14ac:dyDescent="0.3">
      <c r="A201" s="115">
        <v>106</v>
      </c>
      <c r="B201" s="116" t="s">
        <v>4671</v>
      </c>
      <c r="C201" s="115"/>
      <c r="D201" s="117" t="s">
        <v>5284</v>
      </c>
      <c r="E201" s="118" t="s">
        <v>5298</v>
      </c>
      <c r="F201" s="119">
        <v>12057</v>
      </c>
      <c r="G201" s="118" t="s">
        <v>5286</v>
      </c>
      <c r="H201" s="120">
        <v>2010</v>
      </c>
      <c r="I201" s="118" t="s">
        <v>5299</v>
      </c>
      <c r="J201" s="194">
        <v>179400</v>
      </c>
      <c r="K201" s="180" t="s">
        <v>677</v>
      </c>
      <c r="L201" s="180" t="s">
        <v>5300</v>
      </c>
      <c r="M201" s="180" t="s">
        <v>5301</v>
      </c>
      <c r="N201" s="180" t="s">
        <v>5302</v>
      </c>
      <c r="O201" s="180" t="s">
        <v>5303</v>
      </c>
      <c r="P201" s="180" t="s">
        <v>5304</v>
      </c>
      <c r="Q201" s="180">
        <v>51.37</v>
      </c>
      <c r="R201" s="180">
        <v>21.11</v>
      </c>
      <c r="S201" s="180">
        <v>17.88</v>
      </c>
      <c r="T201" s="180">
        <v>12.38</v>
      </c>
      <c r="U201" s="180">
        <v>51.37</v>
      </c>
      <c r="V201" s="180">
        <v>100</v>
      </c>
      <c r="W201" s="180" t="s">
        <v>1069</v>
      </c>
      <c r="X201" s="151" t="s">
        <v>7460</v>
      </c>
      <c r="Y201" s="180">
        <v>6</v>
      </c>
      <c r="Z201" s="180">
        <v>1</v>
      </c>
      <c r="AA201" s="180">
        <v>4</v>
      </c>
      <c r="AB201" s="180">
        <v>14</v>
      </c>
      <c r="AC201" s="180" t="s">
        <v>5305</v>
      </c>
      <c r="AD201" s="180"/>
      <c r="AE201" s="195">
        <v>4</v>
      </c>
      <c r="AF201" s="178">
        <v>100</v>
      </c>
      <c r="AG201" s="179"/>
      <c r="AH201" s="180" t="s">
        <v>4690</v>
      </c>
      <c r="AI201" s="181" t="s">
        <v>4681</v>
      </c>
      <c r="AJ201" s="179"/>
      <c r="AK201" s="180"/>
      <c r="AL201" s="181"/>
      <c r="AM201" s="179"/>
      <c r="AN201" s="180"/>
      <c r="AO201" s="181"/>
      <c r="AP201" s="179"/>
      <c r="AQ201" s="180"/>
      <c r="AR201" s="181"/>
      <c r="AS201" s="179"/>
      <c r="AT201" s="180"/>
      <c r="AU201" s="196"/>
      <c r="AV201" s="179"/>
      <c r="AW201" s="180"/>
      <c r="AX201" s="197"/>
      <c r="AY201" s="162"/>
      <c r="AZ201" s="70"/>
      <c r="BA201" s="70"/>
      <c r="BB201" s="70"/>
      <c r="BC201" s="70"/>
      <c r="BD201" s="61"/>
      <c r="BE201" s="61"/>
      <c r="BF201" s="61"/>
      <c r="BG201" s="61"/>
      <c r="BH201" s="61"/>
      <c r="BI201" s="61"/>
    </row>
    <row r="202" spans="1:61" s="40" customFormat="1" ht="96.6" x14ac:dyDescent="0.3">
      <c r="A202" s="115">
        <v>106</v>
      </c>
      <c r="B202" s="116" t="s">
        <v>4671</v>
      </c>
      <c r="C202" s="115"/>
      <c r="D202" s="117" t="s">
        <v>2362</v>
      </c>
      <c r="E202" s="118" t="s">
        <v>4931</v>
      </c>
      <c r="F202" s="119">
        <v>3317</v>
      </c>
      <c r="G202" s="118" t="s">
        <v>5306</v>
      </c>
      <c r="H202" s="120">
        <v>2010</v>
      </c>
      <c r="I202" s="118" t="s">
        <v>5307</v>
      </c>
      <c r="J202" s="194">
        <v>133200</v>
      </c>
      <c r="K202" s="180" t="s">
        <v>677</v>
      </c>
      <c r="L202" s="180" t="s">
        <v>5308</v>
      </c>
      <c r="M202" s="180" t="s">
        <v>5309</v>
      </c>
      <c r="N202" s="180" t="s">
        <v>5310</v>
      </c>
      <c r="O202" s="180" t="s">
        <v>5311</v>
      </c>
      <c r="P202" s="180" t="s">
        <v>5312</v>
      </c>
      <c r="Q202" s="180">
        <v>45.93</v>
      </c>
      <c r="R202" s="180">
        <v>15.67</v>
      </c>
      <c r="S202" s="180">
        <v>17.88</v>
      </c>
      <c r="T202" s="180">
        <v>12.38</v>
      </c>
      <c r="U202" s="180">
        <v>45.93</v>
      </c>
      <c r="V202" s="180">
        <v>100</v>
      </c>
      <c r="W202" s="180" t="s">
        <v>1069</v>
      </c>
      <c r="X202" s="151" t="s">
        <v>7460</v>
      </c>
      <c r="Y202" s="180">
        <v>3</v>
      </c>
      <c r="Z202" s="180">
        <v>1</v>
      </c>
      <c r="AA202" s="180">
        <v>1</v>
      </c>
      <c r="AB202" s="180">
        <v>4</v>
      </c>
      <c r="AC202" s="180" t="s">
        <v>5313</v>
      </c>
      <c r="AD202" s="180"/>
      <c r="AE202" s="195">
        <v>5</v>
      </c>
      <c r="AF202" s="178">
        <v>100</v>
      </c>
      <c r="AG202" s="179"/>
      <c r="AH202" s="180" t="s">
        <v>4690</v>
      </c>
      <c r="AI202" s="181" t="s">
        <v>4681</v>
      </c>
      <c r="AJ202" s="179"/>
      <c r="AK202" s="180"/>
      <c r="AL202" s="181"/>
      <c r="AM202" s="179"/>
      <c r="AN202" s="180"/>
      <c r="AO202" s="181"/>
      <c r="AP202" s="179"/>
      <c r="AQ202" s="180"/>
      <c r="AR202" s="181"/>
      <c r="AS202" s="179"/>
      <c r="AT202" s="180"/>
      <c r="AU202" s="196"/>
      <c r="AV202" s="179"/>
      <c r="AW202" s="180"/>
      <c r="AX202" s="197"/>
      <c r="AY202" s="162"/>
      <c r="AZ202" s="70"/>
      <c r="BA202" s="70"/>
      <c r="BB202" s="70"/>
      <c r="BC202" s="70"/>
      <c r="BD202" s="61"/>
      <c r="BE202" s="61"/>
      <c r="BF202" s="61"/>
      <c r="BG202" s="61"/>
      <c r="BH202" s="61"/>
      <c r="BI202" s="61"/>
    </row>
    <row r="203" spans="1:61" s="40" customFormat="1" ht="124.2" x14ac:dyDescent="0.3">
      <c r="A203" s="115">
        <v>106</v>
      </c>
      <c r="B203" s="116" t="s">
        <v>4671</v>
      </c>
      <c r="C203" s="115"/>
      <c r="D203" s="117" t="s">
        <v>5314</v>
      </c>
      <c r="E203" s="118" t="s">
        <v>5315</v>
      </c>
      <c r="F203" s="119">
        <v>6875</v>
      </c>
      <c r="G203" s="118" t="s">
        <v>5316</v>
      </c>
      <c r="H203" s="120">
        <v>2004</v>
      </c>
      <c r="I203" s="118" t="s">
        <v>5317</v>
      </c>
      <c r="J203" s="194">
        <v>53344.084752128198</v>
      </c>
      <c r="K203" s="180" t="s">
        <v>664</v>
      </c>
      <c r="L203" s="180" t="s">
        <v>5318</v>
      </c>
      <c r="M203" s="180" t="s">
        <v>5319</v>
      </c>
      <c r="N203" s="180" t="s">
        <v>5320</v>
      </c>
      <c r="O203" s="180" t="s">
        <v>5321</v>
      </c>
      <c r="P203" s="180">
        <v>41068</v>
      </c>
      <c r="Q203" s="180">
        <v>36.54</v>
      </c>
      <c r="R203" s="180">
        <v>6.28</v>
      </c>
      <c r="S203" s="180">
        <v>17.88</v>
      </c>
      <c r="T203" s="180">
        <v>12.38</v>
      </c>
      <c r="U203" s="180">
        <v>36.54</v>
      </c>
      <c r="V203" s="180">
        <v>100</v>
      </c>
      <c r="W203" s="180">
        <v>100</v>
      </c>
      <c r="X203" s="151" t="s">
        <v>7460</v>
      </c>
      <c r="Y203" s="180">
        <v>6</v>
      </c>
      <c r="Z203" s="180">
        <v>1</v>
      </c>
      <c r="AA203" s="180">
        <v>4</v>
      </c>
      <c r="AB203" s="180">
        <v>25</v>
      </c>
      <c r="AC203" s="180" t="s">
        <v>5322</v>
      </c>
      <c r="AD203" s="180"/>
      <c r="AE203" s="195">
        <v>4</v>
      </c>
      <c r="AF203" s="178">
        <v>100</v>
      </c>
      <c r="AG203" s="179" t="s">
        <v>5314</v>
      </c>
      <c r="AH203" s="180" t="s">
        <v>5315</v>
      </c>
      <c r="AI203" s="181">
        <v>20</v>
      </c>
      <c r="AJ203" s="179" t="s">
        <v>5323</v>
      </c>
      <c r="AK203" s="180" t="s">
        <v>5324</v>
      </c>
      <c r="AL203" s="181">
        <v>20</v>
      </c>
      <c r="AM203" s="179" t="s">
        <v>5325</v>
      </c>
      <c r="AN203" s="180" t="s">
        <v>4690</v>
      </c>
      <c r="AO203" s="181">
        <v>20</v>
      </c>
      <c r="AP203" s="179" t="s">
        <v>5326</v>
      </c>
      <c r="AQ203" s="180" t="s">
        <v>4690</v>
      </c>
      <c r="AR203" s="181">
        <v>20</v>
      </c>
      <c r="AS203" s="179" t="s">
        <v>5327</v>
      </c>
      <c r="AT203" s="180" t="s">
        <v>4690</v>
      </c>
      <c r="AU203" s="197">
        <v>20</v>
      </c>
      <c r="AV203" s="179"/>
      <c r="AW203" s="180"/>
      <c r="AX203" s="197"/>
      <c r="AY203" s="162"/>
      <c r="AZ203" s="70"/>
      <c r="BA203" s="70"/>
      <c r="BB203" s="70"/>
      <c r="BC203" s="70"/>
      <c r="BD203" s="61"/>
      <c r="BE203" s="61"/>
      <c r="BF203" s="61"/>
      <c r="BG203" s="61"/>
      <c r="BH203" s="61"/>
      <c r="BI203" s="61"/>
    </row>
    <row r="204" spans="1:61" s="40" customFormat="1" ht="69" x14ac:dyDescent="0.3">
      <c r="A204" s="115">
        <v>106</v>
      </c>
      <c r="B204" s="116" t="s">
        <v>4671</v>
      </c>
      <c r="C204" s="115"/>
      <c r="D204" s="117" t="s">
        <v>2362</v>
      </c>
      <c r="E204" s="118" t="s">
        <v>4771</v>
      </c>
      <c r="F204" s="119">
        <v>2757</v>
      </c>
      <c r="G204" s="118" t="s">
        <v>5328</v>
      </c>
      <c r="H204" s="120">
        <v>2007</v>
      </c>
      <c r="I204" s="118" t="s">
        <v>5329</v>
      </c>
      <c r="J204" s="194">
        <v>52000</v>
      </c>
      <c r="K204" s="180" t="s">
        <v>655</v>
      </c>
      <c r="L204" s="180" t="s">
        <v>5330</v>
      </c>
      <c r="M204" s="180" t="s">
        <v>5331</v>
      </c>
      <c r="N204" s="180" t="s">
        <v>5332</v>
      </c>
      <c r="O204" s="180" t="s">
        <v>5333</v>
      </c>
      <c r="P204" s="180" t="s">
        <v>5334</v>
      </c>
      <c r="Q204" s="180">
        <v>36.380000000000003</v>
      </c>
      <c r="R204" s="180">
        <v>6.12</v>
      </c>
      <c r="S204" s="180">
        <v>17.88</v>
      </c>
      <c r="T204" s="180">
        <v>12.38</v>
      </c>
      <c r="U204" s="180">
        <v>36.380000000000003</v>
      </c>
      <c r="V204" s="180">
        <v>100</v>
      </c>
      <c r="W204" s="180" t="s">
        <v>1069</v>
      </c>
      <c r="X204" s="151" t="s">
        <v>7460</v>
      </c>
      <c r="Y204" s="180">
        <v>3</v>
      </c>
      <c r="Z204" s="180">
        <v>8</v>
      </c>
      <c r="AA204" s="180">
        <v>1</v>
      </c>
      <c r="AB204" s="180">
        <v>4</v>
      </c>
      <c r="AC204" s="180" t="s">
        <v>5335</v>
      </c>
      <c r="AD204" s="180"/>
      <c r="AE204" s="195">
        <v>5</v>
      </c>
      <c r="AF204" s="178">
        <v>100</v>
      </c>
      <c r="AG204" s="179" t="s">
        <v>4780</v>
      </c>
      <c r="AH204" s="180" t="s">
        <v>4779</v>
      </c>
      <c r="AI204" s="181">
        <v>50</v>
      </c>
      <c r="AJ204" s="179" t="s">
        <v>4783</v>
      </c>
      <c r="AK204" s="180" t="s">
        <v>4782</v>
      </c>
      <c r="AL204" s="181">
        <v>50</v>
      </c>
      <c r="AM204" s="179"/>
      <c r="AN204" s="180"/>
      <c r="AO204" s="181" t="s">
        <v>4681</v>
      </c>
      <c r="AP204" s="179"/>
      <c r="AQ204" s="180"/>
      <c r="AR204" s="181" t="s">
        <v>4681</v>
      </c>
      <c r="AS204" s="179"/>
      <c r="AT204" s="180"/>
      <c r="AU204" s="196"/>
      <c r="AV204" s="179"/>
      <c r="AW204" s="180"/>
      <c r="AX204" s="197"/>
      <c r="AY204" s="162"/>
      <c r="AZ204" s="70"/>
      <c r="BA204" s="70"/>
      <c r="BB204" s="70"/>
      <c r="BC204" s="70"/>
      <c r="BD204" s="61"/>
      <c r="BE204" s="61"/>
      <c r="BF204" s="61"/>
      <c r="BG204" s="61"/>
      <c r="BH204" s="61"/>
      <c r="BI204" s="61"/>
    </row>
    <row r="205" spans="1:61" s="40" customFormat="1" ht="124.2" x14ac:dyDescent="0.3">
      <c r="A205" s="115">
        <v>106</v>
      </c>
      <c r="B205" s="116" t="s">
        <v>4671</v>
      </c>
      <c r="C205" s="115"/>
      <c r="D205" s="117" t="s">
        <v>5336</v>
      </c>
      <c r="E205" s="118" t="s">
        <v>5337</v>
      </c>
      <c r="F205" s="119">
        <v>17165</v>
      </c>
      <c r="G205" s="118" t="s">
        <v>5338</v>
      </c>
      <c r="H205" s="120">
        <v>2005</v>
      </c>
      <c r="I205" s="118" t="s">
        <v>5339</v>
      </c>
      <c r="J205" s="194">
        <v>62618.404523451849</v>
      </c>
      <c r="K205" s="180" t="s">
        <v>664</v>
      </c>
      <c r="L205" s="180" t="s">
        <v>5340</v>
      </c>
      <c r="M205" s="180" t="s">
        <v>5341</v>
      </c>
      <c r="N205" s="180" t="s">
        <v>5342</v>
      </c>
      <c r="O205" s="180" t="s">
        <v>5343</v>
      </c>
      <c r="P205" s="180" t="s">
        <v>5344</v>
      </c>
      <c r="Q205" s="180">
        <v>37.630000000000003</v>
      </c>
      <c r="R205" s="180">
        <v>7.37</v>
      </c>
      <c r="S205" s="180">
        <v>17.88</v>
      </c>
      <c r="T205" s="180">
        <v>12.38</v>
      </c>
      <c r="U205" s="180">
        <v>37.630000000000003</v>
      </c>
      <c r="V205" s="180">
        <v>100</v>
      </c>
      <c r="W205" s="180">
        <v>100</v>
      </c>
      <c r="X205" s="151" t="s">
        <v>7460</v>
      </c>
      <c r="Y205" s="180">
        <v>3</v>
      </c>
      <c r="Z205" s="180">
        <v>10</v>
      </c>
      <c r="AA205" s="180">
        <v>2</v>
      </c>
      <c r="AB205" s="180">
        <v>44</v>
      </c>
      <c r="AC205" s="180" t="s">
        <v>5345</v>
      </c>
      <c r="AD205" s="180"/>
      <c r="AE205" s="195">
        <v>5</v>
      </c>
      <c r="AF205" s="178">
        <v>100</v>
      </c>
      <c r="AG205" s="179" t="s">
        <v>5336</v>
      </c>
      <c r="AH205" s="180" t="s">
        <v>5346</v>
      </c>
      <c r="AI205" s="181">
        <v>50</v>
      </c>
      <c r="AJ205" s="179" t="s">
        <v>5347</v>
      </c>
      <c r="AK205" s="180" t="s">
        <v>5348</v>
      </c>
      <c r="AL205" s="181">
        <v>50</v>
      </c>
      <c r="AM205" s="179"/>
      <c r="AN205" s="180"/>
      <c r="AO205" s="181" t="s">
        <v>4681</v>
      </c>
      <c r="AP205" s="179"/>
      <c r="AQ205" s="180"/>
      <c r="AR205" s="181" t="s">
        <v>4681</v>
      </c>
      <c r="AS205" s="179"/>
      <c r="AT205" s="180"/>
      <c r="AU205" s="196"/>
      <c r="AV205" s="179"/>
      <c r="AW205" s="180"/>
      <c r="AX205" s="197"/>
      <c r="AY205" s="162"/>
      <c r="AZ205" s="70"/>
      <c r="BA205" s="70"/>
      <c r="BB205" s="70"/>
      <c r="BC205" s="70"/>
      <c r="BD205" s="61"/>
      <c r="BE205" s="61"/>
      <c r="BF205" s="61"/>
      <c r="BG205" s="61"/>
      <c r="BH205" s="61"/>
      <c r="BI205" s="61"/>
    </row>
    <row r="206" spans="1:61" s="40" customFormat="1" ht="82.8" x14ac:dyDescent="0.3">
      <c r="A206" s="115">
        <v>106</v>
      </c>
      <c r="B206" s="116" t="s">
        <v>4671</v>
      </c>
      <c r="C206" s="115"/>
      <c r="D206" s="117" t="s">
        <v>4337</v>
      </c>
      <c r="E206" s="118" t="s">
        <v>4672</v>
      </c>
      <c r="F206" s="119" t="s">
        <v>4673</v>
      </c>
      <c r="G206" s="118" t="s">
        <v>5349</v>
      </c>
      <c r="H206" s="120">
        <v>2007</v>
      </c>
      <c r="I206" s="118" t="s">
        <v>5350</v>
      </c>
      <c r="J206" s="194">
        <v>115000</v>
      </c>
      <c r="K206" s="180" t="s">
        <v>655</v>
      </c>
      <c r="L206" s="180" t="s">
        <v>4676</v>
      </c>
      <c r="M206" s="180" t="s">
        <v>4677</v>
      </c>
      <c r="N206" s="180" t="s">
        <v>5351</v>
      </c>
      <c r="O206" s="180" t="s">
        <v>5352</v>
      </c>
      <c r="P206" s="180" t="s">
        <v>5353</v>
      </c>
      <c r="Q206" s="180">
        <v>43.79</v>
      </c>
      <c r="R206" s="180">
        <v>13.53</v>
      </c>
      <c r="S206" s="180">
        <v>17.88</v>
      </c>
      <c r="T206" s="180">
        <v>12.38</v>
      </c>
      <c r="U206" s="180">
        <v>43.79</v>
      </c>
      <c r="V206" s="180">
        <v>100</v>
      </c>
      <c r="W206" s="180" t="s">
        <v>1069</v>
      </c>
      <c r="X206" s="151" t="s">
        <v>7460</v>
      </c>
      <c r="Y206" s="180">
        <v>1</v>
      </c>
      <c r="Z206" s="180">
        <v>2</v>
      </c>
      <c r="AA206" s="180">
        <v>3</v>
      </c>
      <c r="AB206" s="180">
        <v>44</v>
      </c>
      <c r="AC206" s="180" t="s">
        <v>5354</v>
      </c>
      <c r="AD206" s="180"/>
      <c r="AE206" s="195">
        <v>5</v>
      </c>
      <c r="AF206" s="178">
        <v>100</v>
      </c>
      <c r="AG206" s="179" t="s">
        <v>4337</v>
      </c>
      <c r="AH206" s="180" t="s">
        <v>4338</v>
      </c>
      <c r="AI206" s="181">
        <v>100</v>
      </c>
      <c r="AJ206" s="179"/>
      <c r="AK206" s="180"/>
      <c r="AL206" s="181" t="s">
        <v>4681</v>
      </c>
      <c r="AM206" s="179"/>
      <c r="AN206" s="180"/>
      <c r="AO206" s="181" t="s">
        <v>4681</v>
      </c>
      <c r="AP206" s="179"/>
      <c r="AQ206" s="180"/>
      <c r="AR206" s="181" t="s">
        <v>4681</v>
      </c>
      <c r="AS206" s="179"/>
      <c r="AT206" s="180"/>
      <c r="AU206" s="196"/>
      <c r="AV206" s="179"/>
      <c r="AW206" s="180"/>
      <c r="AX206" s="197"/>
      <c r="AY206" s="162"/>
      <c r="AZ206" s="70"/>
      <c r="BA206" s="70"/>
      <c r="BB206" s="70"/>
      <c r="BC206" s="70"/>
      <c r="BD206" s="61"/>
      <c r="BE206" s="61"/>
      <c r="BF206" s="61"/>
      <c r="BG206" s="61"/>
      <c r="BH206" s="61"/>
      <c r="BI206" s="61"/>
    </row>
    <row r="207" spans="1:61" s="40" customFormat="1" ht="124.2" x14ac:dyDescent="0.3">
      <c r="A207" s="115">
        <v>106</v>
      </c>
      <c r="B207" s="116" t="s">
        <v>4671</v>
      </c>
      <c r="C207" s="115"/>
      <c r="D207" s="117" t="s">
        <v>5355</v>
      </c>
      <c r="E207" s="118" t="s">
        <v>5356</v>
      </c>
      <c r="F207" s="119" t="s">
        <v>5357</v>
      </c>
      <c r="G207" s="118" t="s">
        <v>5358</v>
      </c>
      <c r="H207" s="120">
        <v>2008</v>
      </c>
      <c r="I207" s="118" t="s">
        <v>5359</v>
      </c>
      <c r="J207" s="194">
        <v>320000</v>
      </c>
      <c r="K207" s="180" t="s">
        <v>655</v>
      </c>
      <c r="L207" s="180" t="s">
        <v>5360</v>
      </c>
      <c r="M207" s="180" t="s">
        <v>4759</v>
      </c>
      <c r="N207" s="180" t="s">
        <v>5361</v>
      </c>
      <c r="O207" s="180" t="s">
        <v>5362</v>
      </c>
      <c r="P207" s="180" t="s">
        <v>5363</v>
      </c>
      <c r="Q207" s="180">
        <v>67.91</v>
      </c>
      <c r="R207" s="180">
        <v>37.65</v>
      </c>
      <c r="S207" s="180">
        <v>17.88</v>
      </c>
      <c r="T207" s="180">
        <v>12.38</v>
      </c>
      <c r="U207" s="180">
        <v>67.91</v>
      </c>
      <c r="V207" s="180">
        <v>100</v>
      </c>
      <c r="W207" s="180">
        <v>100</v>
      </c>
      <c r="X207" s="151" t="s">
        <v>7460</v>
      </c>
      <c r="Y207" s="180">
        <v>3</v>
      </c>
      <c r="Z207" s="180">
        <v>1</v>
      </c>
      <c r="AA207" s="180">
        <v>4</v>
      </c>
      <c r="AB207" s="180">
        <v>30</v>
      </c>
      <c r="AC207" s="180" t="s">
        <v>5364</v>
      </c>
      <c r="AD207" s="180"/>
      <c r="AE207" s="195">
        <v>5</v>
      </c>
      <c r="AF207" s="178">
        <v>100</v>
      </c>
      <c r="AG207" s="179" t="s">
        <v>2364</v>
      </c>
      <c r="AH207" s="180" t="s">
        <v>4763</v>
      </c>
      <c r="AI207" s="181">
        <v>50</v>
      </c>
      <c r="AJ207" s="179" t="s">
        <v>4764</v>
      </c>
      <c r="AK207" s="180" t="s">
        <v>4765</v>
      </c>
      <c r="AL207" s="181">
        <v>50</v>
      </c>
      <c r="AM207" s="179"/>
      <c r="AN207" s="180"/>
      <c r="AO207" s="181" t="s">
        <v>4681</v>
      </c>
      <c r="AP207" s="179"/>
      <c r="AQ207" s="180"/>
      <c r="AR207" s="181" t="s">
        <v>4681</v>
      </c>
      <c r="AS207" s="179"/>
      <c r="AT207" s="180"/>
      <c r="AU207" s="196"/>
      <c r="AV207" s="179"/>
      <c r="AW207" s="180"/>
      <c r="AX207" s="197"/>
      <c r="AY207" s="162"/>
      <c r="AZ207" s="70"/>
      <c r="BA207" s="70"/>
      <c r="BB207" s="70"/>
      <c r="BC207" s="70"/>
      <c r="BD207" s="61"/>
      <c r="BE207" s="61"/>
      <c r="BF207" s="61"/>
      <c r="BG207" s="61"/>
      <c r="BH207" s="61"/>
      <c r="BI207" s="61"/>
    </row>
    <row r="208" spans="1:61" s="40" customFormat="1" ht="234.6" x14ac:dyDescent="0.3">
      <c r="A208" s="115">
        <v>106</v>
      </c>
      <c r="B208" s="116" t="s">
        <v>4671</v>
      </c>
      <c r="C208" s="115"/>
      <c r="D208" s="117" t="s">
        <v>4337</v>
      </c>
      <c r="E208" s="118" t="s">
        <v>5365</v>
      </c>
      <c r="F208" s="119" t="s">
        <v>5366</v>
      </c>
      <c r="G208" s="118" t="s">
        <v>5367</v>
      </c>
      <c r="H208" s="120">
        <v>2007</v>
      </c>
      <c r="I208" s="118" t="s">
        <v>5368</v>
      </c>
      <c r="J208" s="194">
        <v>147200</v>
      </c>
      <c r="K208" s="180" t="s">
        <v>655</v>
      </c>
      <c r="L208" s="180" t="s">
        <v>5369</v>
      </c>
      <c r="M208" s="180" t="s">
        <v>4903</v>
      </c>
      <c r="N208" s="180" t="s">
        <v>5370</v>
      </c>
      <c r="O208" s="180" t="s">
        <v>5371</v>
      </c>
      <c r="P208" s="180" t="s">
        <v>5372</v>
      </c>
      <c r="Q208" s="180">
        <v>47.58</v>
      </c>
      <c r="R208" s="180">
        <v>17.32</v>
      </c>
      <c r="S208" s="180">
        <v>17.88</v>
      </c>
      <c r="T208" s="180">
        <v>12.38</v>
      </c>
      <c r="U208" s="180">
        <v>47.58</v>
      </c>
      <c r="V208" s="180">
        <v>100</v>
      </c>
      <c r="W208" s="180" t="s">
        <v>1069</v>
      </c>
      <c r="X208" s="151" t="s">
        <v>7460</v>
      </c>
      <c r="Y208" s="180">
        <v>3</v>
      </c>
      <c r="Z208" s="180">
        <v>1</v>
      </c>
      <c r="AA208" s="180">
        <v>7</v>
      </c>
      <c r="AB208" s="180">
        <v>11</v>
      </c>
      <c r="AC208" s="180" t="s">
        <v>7465</v>
      </c>
      <c r="AD208" s="180"/>
      <c r="AE208" s="195">
        <v>5</v>
      </c>
      <c r="AF208" s="178">
        <v>100</v>
      </c>
      <c r="AG208" s="179" t="s">
        <v>5373</v>
      </c>
      <c r="AH208" s="180" t="s">
        <v>5365</v>
      </c>
      <c r="AI208" s="181">
        <v>25</v>
      </c>
      <c r="AJ208" s="179" t="s">
        <v>5374</v>
      </c>
      <c r="AK208" s="180" t="s">
        <v>5365</v>
      </c>
      <c r="AL208" s="181">
        <v>25</v>
      </c>
      <c r="AM208" s="179" t="s">
        <v>5375</v>
      </c>
      <c r="AN208" s="180" t="s">
        <v>5376</v>
      </c>
      <c r="AO208" s="181">
        <v>25</v>
      </c>
      <c r="AP208" s="179" t="s">
        <v>5377</v>
      </c>
      <c r="AQ208" s="180" t="s">
        <v>5378</v>
      </c>
      <c r="AR208" s="181">
        <v>25</v>
      </c>
      <c r="AS208" s="179"/>
      <c r="AT208" s="180"/>
      <c r="AU208" s="196"/>
      <c r="AV208" s="179"/>
      <c r="AW208" s="180"/>
      <c r="AX208" s="197"/>
      <c r="AY208" s="162"/>
      <c r="AZ208" s="70"/>
      <c r="BA208" s="70"/>
      <c r="BB208" s="70"/>
      <c r="BC208" s="70"/>
      <c r="BD208" s="61"/>
      <c r="BE208" s="61"/>
      <c r="BF208" s="61"/>
      <c r="BG208" s="61"/>
      <c r="BH208" s="61"/>
      <c r="BI208" s="61"/>
    </row>
    <row r="209" spans="1:61" s="40" customFormat="1" ht="41.4" x14ac:dyDescent="0.3">
      <c r="A209" s="115">
        <v>106</v>
      </c>
      <c r="B209" s="116" t="s">
        <v>4671</v>
      </c>
      <c r="C209" s="115"/>
      <c r="D209" s="117" t="s">
        <v>4784</v>
      </c>
      <c r="E209" s="118" t="s">
        <v>4785</v>
      </c>
      <c r="F209" s="119">
        <v>5027</v>
      </c>
      <c r="G209" s="118" t="s">
        <v>5379</v>
      </c>
      <c r="H209" s="120">
        <v>2008</v>
      </c>
      <c r="I209" s="118" t="s">
        <v>5380</v>
      </c>
      <c r="J209" s="194">
        <v>58444</v>
      </c>
      <c r="K209" s="180" t="s">
        <v>655</v>
      </c>
      <c r="L209" s="180" t="s">
        <v>4788</v>
      </c>
      <c r="M209" s="180" t="s">
        <v>4789</v>
      </c>
      <c r="N209" s="180" t="s">
        <v>5381</v>
      </c>
      <c r="O209" s="180" t="s">
        <v>5382</v>
      </c>
      <c r="P209" s="180" t="s">
        <v>5383</v>
      </c>
      <c r="Q209" s="180">
        <v>37.14</v>
      </c>
      <c r="R209" s="180">
        <v>6.88</v>
      </c>
      <c r="S209" s="180">
        <v>17.88</v>
      </c>
      <c r="T209" s="180">
        <v>12.38</v>
      </c>
      <c r="U209" s="180">
        <v>37.14</v>
      </c>
      <c r="V209" s="180">
        <v>100</v>
      </c>
      <c r="W209" s="180" t="s">
        <v>1069</v>
      </c>
      <c r="X209" s="151" t="s">
        <v>7460</v>
      </c>
      <c r="Y209" s="180">
        <v>3</v>
      </c>
      <c r="Z209" s="180">
        <v>2</v>
      </c>
      <c r="AA209" s="180">
        <v>2</v>
      </c>
      <c r="AB209" s="180">
        <v>32</v>
      </c>
      <c r="AC209" s="180" t="s">
        <v>5384</v>
      </c>
      <c r="AD209" s="180"/>
      <c r="AE209" s="195">
        <v>5</v>
      </c>
      <c r="AF209" s="178">
        <v>100</v>
      </c>
      <c r="AG209" s="179" t="s">
        <v>5385</v>
      </c>
      <c r="AH209" s="180" t="s">
        <v>5386</v>
      </c>
      <c r="AI209" s="181">
        <v>50</v>
      </c>
      <c r="AJ209" s="179" t="s">
        <v>4784</v>
      </c>
      <c r="AK209" s="180" t="s">
        <v>4785</v>
      </c>
      <c r="AL209" s="181">
        <v>50</v>
      </c>
      <c r="AM209" s="179"/>
      <c r="AN209" s="180"/>
      <c r="AO209" s="181" t="s">
        <v>4681</v>
      </c>
      <c r="AP209" s="179"/>
      <c r="AQ209" s="180"/>
      <c r="AR209" s="181" t="s">
        <v>4681</v>
      </c>
      <c r="AS209" s="179"/>
      <c r="AT209" s="180"/>
      <c r="AU209" s="196"/>
      <c r="AV209" s="179"/>
      <c r="AW209" s="180"/>
      <c r="AX209" s="197"/>
      <c r="AY209" s="162"/>
      <c r="AZ209" s="70"/>
      <c r="BA209" s="70"/>
      <c r="BB209" s="70"/>
      <c r="BC209" s="70"/>
      <c r="BD209" s="61"/>
      <c r="BE209" s="61"/>
      <c r="BF209" s="61"/>
      <c r="BG209" s="61"/>
      <c r="BH209" s="61"/>
      <c r="BI209" s="61"/>
    </row>
    <row r="210" spans="1:61" s="40" customFormat="1" ht="69" x14ac:dyDescent="0.3">
      <c r="A210" s="115">
        <v>106</v>
      </c>
      <c r="B210" s="116" t="s">
        <v>4671</v>
      </c>
      <c r="C210" s="115"/>
      <c r="D210" s="117" t="s">
        <v>4764</v>
      </c>
      <c r="E210" s="118" t="s">
        <v>4765</v>
      </c>
      <c r="F210" s="119">
        <v>3470</v>
      </c>
      <c r="G210" s="118" t="s">
        <v>5387</v>
      </c>
      <c r="H210" s="120">
        <v>2011</v>
      </c>
      <c r="I210" s="118" t="s">
        <v>5388</v>
      </c>
      <c r="J210" s="194">
        <v>216802.64</v>
      </c>
      <c r="K210" s="180" t="s">
        <v>677</v>
      </c>
      <c r="L210" s="180" t="s">
        <v>4758</v>
      </c>
      <c r="M210" s="180" t="s">
        <v>4759</v>
      </c>
      <c r="N210" s="180" t="s">
        <v>5389</v>
      </c>
      <c r="O210" s="180" t="s">
        <v>5390</v>
      </c>
      <c r="P210" s="180" t="s">
        <v>5391</v>
      </c>
      <c r="Q210" s="180">
        <v>45.066192941176475</v>
      </c>
      <c r="R210" s="180">
        <v>25.506192941176472</v>
      </c>
      <c r="S210" s="180">
        <v>5.46</v>
      </c>
      <c r="T210" s="180">
        <v>14.1</v>
      </c>
      <c r="U210" s="180">
        <v>45.066192941176475</v>
      </c>
      <c r="V210" s="180">
        <v>100</v>
      </c>
      <c r="W210" s="180">
        <v>0</v>
      </c>
      <c r="X210" s="151" t="s">
        <v>7460</v>
      </c>
      <c r="Y210" s="180">
        <v>3</v>
      </c>
      <c r="Z210" s="180">
        <v>1</v>
      </c>
      <c r="AA210" s="180">
        <v>4</v>
      </c>
      <c r="AB210" s="180">
        <v>30</v>
      </c>
      <c r="AC210" s="180" t="s">
        <v>5392</v>
      </c>
      <c r="AD210" s="180"/>
      <c r="AE210" s="195">
        <v>5</v>
      </c>
      <c r="AF210" s="178">
        <v>100</v>
      </c>
      <c r="AG210" s="179" t="s">
        <v>4764</v>
      </c>
      <c r="AH210" s="180" t="s">
        <v>4765</v>
      </c>
      <c r="AI210" s="181">
        <v>50</v>
      </c>
      <c r="AJ210" s="179" t="s">
        <v>2364</v>
      </c>
      <c r="AK210" s="180" t="s">
        <v>4763</v>
      </c>
      <c r="AL210" s="181">
        <v>50</v>
      </c>
      <c r="AM210" s="179"/>
      <c r="AN210" s="180"/>
      <c r="AO210" s="181"/>
      <c r="AP210" s="179"/>
      <c r="AQ210" s="180"/>
      <c r="AR210" s="181"/>
      <c r="AS210" s="179"/>
      <c r="AT210" s="180"/>
      <c r="AU210" s="196"/>
      <c r="AV210" s="179"/>
      <c r="AW210" s="180"/>
      <c r="AX210" s="197"/>
      <c r="AY210" s="162"/>
      <c r="AZ210" s="70"/>
      <c r="BA210" s="70"/>
      <c r="BB210" s="70"/>
      <c r="BC210" s="70"/>
      <c r="BD210" s="61"/>
      <c r="BE210" s="61"/>
      <c r="BF210" s="61"/>
      <c r="BG210" s="61"/>
      <c r="BH210" s="61"/>
      <c r="BI210" s="61"/>
    </row>
    <row r="211" spans="1:61" s="40" customFormat="1" ht="193.2" x14ac:dyDescent="0.3">
      <c r="A211" s="115">
        <v>106</v>
      </c>
      <c r="B211" s="116" t="s">
        <v>4671</v>
      </c>
      <c r="C211" s="115"/>
      <c r="D211" s="117" t="s">
        <v>4337</v>
      </c>
      <c r="E211" s="118" t="s">
        <v>5365</v>
      </c>
      <c r="F211" s="119" t="s">
        <v>5366</v>
      </c>
      <c r="G211" s="118" t="s">
        <v>5393</v>
      </c>
      <c r="H211" s="120">
        <v>2007</v>
      </c>
      <c r="I211" s="118" t="s">
        <v>5394</v>
      </c>
      <c r="J211" s="194">
        <v>89750</v>
      </c>
      <c r="K211" s="180" t="s">
        <v>655</v>
      </c>
      <c r="L211" s="180" t="s">
        <v>5369</v>
      </c>
      <c r="M211" s="180" t="s">
        <v>4903</v>
      </c>
      <c r="N211" s="180" t="s">
        <v>5395</v>
      </c>
      <c r="O211" s="180" t="s">
        <v>5396</v>
      </c>
      <c r="P211" s="180" t="s">
        <v>5397</v>
      </c>
      <c r="Q211" s="180">
        <v>40.82</v>
      </c>
      <c r="R211" s="180">
        <v>10.56</v>
      </c>
      <c r="S211" s="180">
        <v>17.88</v>
      </c>
      <c r="T211" s="180">
        <v>12.38</v>
      </c>
      <c r="U211" s="180">
        <v>40.82</v>
      </c>
      <c r="V211" s="180">
        <v>100</v>
      </c>
      <c r="W211" s="180">
        <v>100</v>
      </c>
      <c r="X211" s="151" t="s">
        <v>7460</v>
      </c>
      <c r="Y211" s="180">
        <v>2</v>
      </c>
      <c r="Z211" s="180">
        <v>1</v>
      </c>
      <c r="AA211" s="180">
        <v>1</v>
      </c>
      <c r="AB211" s="180">
        <v>11</v>
      </c>
      <c r="AC211" s="180" t="s">
        <v>5398</v>
      </c>
      <c r="AD211" s="180"/>
      <c r="AE211" s="195">
        <v>5</v>
      </c>
      <c r="AF211" s="178">
        <v>100</v>
      </c>
      <c r="AG211" s="179" t="s">
        <v>5373</v>
      </c>
      <c r="AH211" s="180" t="s">
        <v>5365</v>
      </c>
      <c r="AI211" s="181">
        <v>50</v>
      </c>
      <c r="AJ211" s="179" t="s">
        <v>5374</v>
      </c>
      <c r="AK211" s="180" t="s">
        <v>5365</v>
      </c>
      <c r="AL211" s="181">
        <v>50</v>
      </c>
      <c r="AM211" s="179"/>
      <c r="AN211" s="180"/>
      <c r="AO211" s="181" t="s">
        <v>4681</v>
      </c>
      <c r="AP211" s="179"/>
      <c r="AQ211" s="180"/>
      <c r="AR211" s="181" t="s">
        <v>4681</v>
      </c>
      <c r="AS211" s="179"/>
      <c r="AT211" s="180"/>
      <c r="AU211" s="196"/>
      <c r="AV211" s="179"/>
      <c r="AW211" s="180"/>
      <c r="AX211" s="197"/>
      <c r="AY211" s="162"/>
      <c r="AZ211" s="70"/>
      <c r="BA211" s="70"/>
      <c r="BB211" s="70"/>
      <c r="BC211" s="70"/>
      <c r="BD211" s="61"/>
      <c r="BE211" s="61"/>
      <c r="BF211" s="61"/>
      <c r="BG211" s="61"/>
      <c r="BH211" s="61"/>
      <c r="BI211" s="61"/>
    </row>
    <row r="212" spans="1:61" s="40" customFormat="1" ht="41.4" x14ac:dyDescent="0.3">
      <c r="A212" s="115">
        <v>106</v>
      </c>
      <c r="B212" s="116" t="s">
        <v>4671</v>
      </c>
      <c r="C212" s="115"/>
      <c r="D212" s="117" t="s">
        <v>2364</v>
      </c>
      <c r="E212" s="118" t="s">
        <v>5399</v>
      </c>
      <c r="F212" s="119">
        <v>11241</v>
      </c>
      <c r="G212" s="118" t="s">
        <v>5400</v>
      </c>
      <c r="H212" s="120">
        <v>2010</v>
      </c>
      <c r="I212" s="118" t="s">
        <v>5401</v>
      </c>
      <c r="J212" s="194">
        <v>167988</v>
      </c>
      <c r="K212" s="180" t="s">
        <v>677</v>
      </c>
      <c r="L212" s="180" t="s">
        <v>5402</v>
      </c>
      <c r="M212" s="180" t="s">
        <v>5403</v>
      </c>
      <c r="N212" s="180" t="s">
        <v>5404</v>
      </c>
      <c r="O212" s="180" t="s">
        <v>5405</v>
      </c>
      <c r="P212" s="180" t="s">
        <v>5406</v>
      </c>
      <c r="Q212" s="180">
        <v>50.02</v>
      </c>
      <c r="R212" s="180">
        <v>19.760000000000002</v>
      </c>
      <c r="S212" s="180">
        <v>17.88</v>
      </c>
      <c r="T212" s="180">
        <v>12.38</v>
      </c>
      <c r="U212" s="180">
        <v>50.02</v>
      </c>
      <c r="V212" s="180">
        <v>100</v>
      </c>
      <c r="W212" s="180" t="s">
        <v>1069</v>
      </c>
      <c r="X212" s="151" t="s">
        <v>7460</v>
      </c>
      <c r="Y212" s="180">
        <v>3</v>
      </c>
      <c r="Z212" s="180">
        <v>1</v>
      </c>
      <c r="AA212" s="180">
        <v>4</v>
      </c>
      <c r="AB212" s="180">
        <v>30</v>
      </c>
      <c r="AC212" s="180" t="s">
        <v>5407</v>
      </c>
      <c r="AD212" s="180"/>
      <c r="AE212" s="195">
        <v>5</v>
      </c>
      <c r="AF212" s="178">
        <v>100</v>
      </c>
      <c r="AG212" s="179"/>
      <c r="AH212" s="180" t="s">
        <v>4690</v>
      </c>
      <c r="AI212" s="181" t="s">
        <v>4681</v>
      </c>
      <c r="AJ212" s="179"/>
      <c r="AK212" s="180"/>
      <c r="AL212" s="181"/>
      <c r="AM212" s="179"/>
      <c r="AN212" s="180"/>
      <c r="AO212" s="181"/>
      <c r="AP212" s="179"/>
      <c r="AQ212" s="180"/>
      <c r="AR212" s="181"/>
      <c r="AS212" s="179"/>
      <c r="AT212" s="180"/>
      <c r="AU212" s="196"/>
      <c r="AV212" s="179"/>
      <c r="AW212" s="180"/>
      <c r="AX212" s="197"/>
      <c r="AY212" s="162"/>
      <c r="AZ212" s="70"/>
      <c r="BA212" s="70"/>
      <c r="BB212" s="70"/>
      <c r="BC212" s="70"/>
      <c r="BD212" s="61"/>
      <c r="BE212" s="61"/>
      <c r="BF212" s="61"/>
      <c r="BG212" s="61"/>
      <c r="BH212" s="61"/>
      <c r="BI212" s="61"/>
    </row>
    <row r="213" spans="1:61" s="40" customFormat="1" ht="124.2" x14ac:dyDescent="0.3">
      <c r="A213" s="115">
        <v>106</v>
      </c>
      <c r="B213" s="116" t="s">
        <v>4671</v>
      </c>
      <c r="C213" s="115"/>
      <c r="D213" s="117" t="s">
        <v>2592</v>
      </c>
      <c r="E213" s="118" t="s">
        <v>3891</v>
      </c>
      <c r="F213" s="119">
        <v>7561</v>
      </c>
      <c r="G213" s="118" t="s">
        <v>5408</v>
      </c>
      <c r="H213" s="120">
        <v>2008</v>
      </c>
      <c r="I213" s="118" t="s">
        <v>5409</v>
      </c>
      <c r="J213" s="194">
        <v>263938</v>
      </c>
      <c r="K213" s="180" t="s">
        <v>655</v>
      </c>
      <c r="L213" s="180" t="s">
        <v>4863</v>
      </c>
      <c r="M213" s="180" t="s">
        <v>5410</v>
      </c>
      <c r="N213" s="180" t="s">
        <v>5411</v>
      </c>
      <c r="O213" s="180" t="s">
        <v>5412</v>
      </c>
      <c r="P213" s="180" t="s">
        <v>5413</v>
      </c>
      <c r="Q213" s="180">
        <v>61.31</v>
      </c>
      <c r="R213" s="180">
        <v>31.05</v>
      </c>
      <c r="S213" s="180">
        <v>17.88</v>
      </c>
      <c r="T213" s="180">
        <v>12.38</v>
      </c>
      <c r="U213" s="180">
        <v>61.31</v>
      </c>
      <c r="V213" s="180">
        <v>100</v>
      </c>
      <c r="W213" s="180">
        <v>100</v>
      </c>
      <c r="X213" s="151" t="s">
        <v>7460</v>
      </c>
      <c r="Y213" s="180">
        <v>3</v>
      </c>
      <c r="Z213" s="180">
        <v>11</v>
      </c>
      <c r="AA213" s="180">
        <v>6</v>
      </c>
      <c r="AB213" s="180">
        <v>66</v>
      </c>
      <c r="AC213" s="180" t="s">
        <v>5414</v>
      </c>
      <c r="AD213" s="180">
        <v>0</v>
      </c>
      <c r="AE213" s="195">
        <v>5</v>
      </c>
      <c r="AF213" s="178">
        <v>100</v>
      </c>
      <c r="AG213" s="179" t="s">
        <v>3986</v>
      </c>
      <c r="AH213" s="180" t="s">
        <v>3768</v>
      </c>
      <c r="AI213" s="181">
        <v>25</v>
      </c>
      <c r="AJ213" s="179" t="s">
        <v>2592</v>
      </c>
      <c r="AK213" s="180" t="s">
        <v>3891</v>
      </c>
      <c r="AL213" s="181">
        <v>25</v>
      </c>
      <c r="AM213" s="179" t="s">
        <v>4868</v>
      </c>
      <c r="AN213" s="180" t="s">
        <v>3768</v>
      </c>
      <c r="AO213" s="181">
        <v>25</v>
      </c>
      <c r="AP213" s="179" t="s">
        <v>4869</v>
      </c>
      <c r="AQ213" s="180" t="s">
        <v>3891</v>
      </c>
      <c r="AR213" s="181">
        <v>25</v>
      </c>
      <c r="AS213" s="179"/>
      <c r="AT213" s="180"/>
      <c r="AU213" s="196"/>
      <c r="AV213" s="179"/>
      <c r="AW213" s="180"/>
      <c r="AX213" s="197"/>
      <c r="AY213" s="162"/>
      <c r="AZ213" s="70"/>
      <c r="BA213" s="70"/>
      <c r="BB213" s="70"/>
      <c r="BC213" s="70"/>
      <c r="BD213" s="61"/>
      <c r="BE213" s="61"/>
      <c r="BF213" s="61"/>
      <c r="BG213" s="61"/>
      <c r="BH213" s="61"/>
      <c r="BI213" s="61"/>
    </row>
    <row r="214" spans="1:61" s="40" customFormat="1" ht="55.2" x14ac:dyDescent="0.3">
      <c r="A214" s="115">
        <v>106</v>
      </c>
      <c r="B214" s="116" t="s">
        <v>4671</v>
      </c>
      <c r="C214" s="115"/>
      <c r="D214" s="117" t="s">
        <v>4337</v>
      </c>
      <c r="E214" s="118" t="s">
        <v>5415</v>
      </c>
      <c r="F214" s="119">
        <v>15644</v>
      </c>
      <c r="G214" s="118" t="s">
        <v>5416</v>
      </c>
      <c r="H214" s="120">
        <v>2007</v>
      </c>
      <c r="I214" s="118" t="s">
        <v>5417</v>
      </c>
      <c r="J214" s="194">
        <v>65087</v>
      </c>
      <c r="K214" s="180" t="s">
        <v>655</v>
      </c>
      <c r="L214" s="180" t="s">
        <v>5369</v>
      </c>
      <c r="M214" s="180" t="s">
        <v>4903</v>
      </c>
      <c r="N214" s="180" t="s">
        <v>5418</v>
      </c>
      <c r="O214" s="180" t="s">
        <v>5419</v>
      </c>
      <c r="P214" s="180" t="s">
        <v>5420</v>
      </c>
      <c r="Q214" s="180">
        <v>37.92</v>
      </c>
      <c r="R214" s="180">
        <v>7.66</v>
      </c>
      <c r="S214" s="180">
        <v>17.88</v>
      </c>
      <c r="T214" s="180">
        <v>12.38</v>
      </c>
      <c r="U214" s="180">
        <v>37.92</v>
      </c>
      <c r="V214" s="180">
        <v>100</v>
      </c>
      <c r="W214" s="180" t="s">
        <v>1069</v>
      </c>
      <c r="X214" s="151" t="s">
        <v>7460</v>
      </c>
      <c r="Y214" s="180">
        <v>4</v>
      </c>
      <c r="Z214" s="180">
        <v>2</v>
      </c>
      <c r="AA214" s="180">
        <v>3</v>
      </c>
      <c r="AB214" s="180">
        <v>44</v>
      </c>
      <c r="AC214" s="180" t="s">
        <v>5421</v>
      </c>
      <c r="AD214" s="180"/>
      <c r="AE214" s="195">
        <v>5</v>
      </c>
      <c r="AF214" s="178">
        <v>100</v>
      </c>
      <c r="AG214" s="179" t="s">
        <v>2368</v>
      </c>
      <c r="AH214" s="180" t="s">
        <v>4742</v>
      </c>
      <c r="AI214" s="181">
        <v>33</v>
      </c>
      <c r="AJ214" s="179" t="s">
        <v>5422</v>
      </c>
      <c r="AK214" s="180" t="s">
        <v>5415</v>
      </c>
      <c r="AL214" s="181">
        <v>33</v>
      </c>
      <c r="AM214" s="179" t="s">
        <v>5423</v>
      </c>
      <c r="AN214" s="180" t="s">
        <v>5424</v>
      </c>
      <c r="AO214" s="181">
        <v>33</v>
      </c>
      <c r="AP214" s="179"/>
      <c r="AQ214" s="180"/>
      <c r="AR214" s="181" t="s">
        <v>4681</v>
      </c>
      <c r="AS214" s="179"/>
      <c r="AT214" s="180"/>
      <c r="AU214" s="196"/>
      <c r="AV214" s="179"/>
      <c r="AW214" s="180"/>
      <c r="AX214" s="197"/>
      <c r="AY214" s="162"/>
      <c r="AZ214" s="70"/>
      <c r="BA214" s="70"/>
      <c r="BB214" s="70"/>
      <c r="BC214" s="70"/>
      <c r="BD214" s="61"/>
      <c r="BE214" s="61"/>
      <c r="BF214" s="61"/>
      <c r="BG214" s="61"/>
      <c r="BH214" s="61"/>
      <c r="BI214" s="61"/>
    </row>
    <row r="215" spans="1:61" s="40" customFormat="1" ht="193.2" x14ac:dyDescent="0.3">
      <c r="A215" s="115">
        <v>106</v>
      </c>
      <c r="B215" s="116" t="s">
        <v>4671</v>
      </c>
      <c r="C215" s="115"/>
      <c r="D215" s="117" t="s">
        <v>2592</v>
      </c>
      <c r="E215" s="118" t="s">
        <v>3891</v>
      </c>
      <c r="F215" s="119">
        <v>7561</v>
      </c>
      <c r="G215" s="118" t="s">
        <v>5425</v>
      </c>
      <c r="H215" s="120">
        <v>2005</v>
      </c>
      <c r="I215" s="118" t="s">
        <v>5426</v>
      </c>
      <c r="J215" s="194">
        <v>163744.12</v>
      </c>
      <c r="K215" s="180" t="s">
        <v>664</v>
      </c>
      <c r="L215" s="180" t="s">
        <v>5427</v>
      </c>
      <c r="M215" s="180" t="s">
        <v>5428</v>
      </c>
      <c r="N215" s="180" t="s">
        <v>5429</v>
      </c>
      <c r="O215" s="180"/>
      <c r="P215" s="180">
        <v>44952</v>
      </c>
      <c r="Q215" s="180">
        <v>49.52</v>
      </c>
      <c r="R215" s="180">
        <v>19.260000000000002</v>
      </c>
      <c r="S215" s="180">
        <v>17.88</v>
      </c>
      <c r="T215" s="180">
        <v>12.38</v>
      </c>
      <c r="U215" s="180">
        <v>49.52</v>
      </c>
      <c r="V215" s="180">
        <v>100</v>
      </c>
      <c r="W215" s="180">
        <v>100</v>
      </c>
      <c r="X215" s="151" t="s">
        <v>7460</v>
      </c>
      <c r="Y215" s="180">
        <v>2</v>
      </c>
      <c r="Z215" s="180">
        <v>5</v>
      </c>
      <c r="AA215" s="180">
        <v>1</v>
      </c>
      <c r="AB215" s="180">
        <v>67</v>
      </c>
      <c r="AC215" s="180" t="s">
        <v>5430</v>
      </c>
      <c r="AD215" s="180">
        <v>0</v>
      </c>
      <c r="AE215" s="195">
        <v>5</v>
      </c>
      <c r="AF215" s="178">
        <v>100</v>
      </c>
      <c r="AG215" s="179" t="s">
        <v>2592</v>
      </c>
      <c r="AH215" s="180" t="s">
        <v>3891</v>
      </c>
      <c r="AI215" s="181">
        <v>25</v>
      </c>
      <c r="AJ215" s="179" t="s">
        <v>3986</v>
      </c>
      <c r="AK215" s="180" t="s">
        <v>3768</v>
      </c>
      <c r="AL215" s="181">
        <v>25</v>
      </c>
      <c r="AM215" s="179" t="s">
        <v>2519</v>
      </c>
      <c r="AN215" s="180" t="s">
        <v>3924</v>
      </c>
      <c r="AO215" s="181">
        <v>25</v>
      </c>
      <c r="AP215" s="179" t="s">
        <v>3122</v>
      </c>
      <c r="AQ215" s="180" t="s">
        <v>3123</v>
      </c>
      <c r="AR215" s="181">
        <v>25</v>
      </c>
      <c r="AS215" s="179"/>
      <c r="AT215" s="180"/>
      <c r="AU215" s="196"/>
      <c r="AV215" s="179"/>
      <c r="AW215" s="180"/>
      <c r="AX215" s="197"/>
      <c r="AY215" s="162"/>
      <c r="AZ215" s="70"/>
      <c r="BA215" s="70"/>
      <c r="BB215" s="70"/>
      <c r="BC215" s="70"/>
      <c r="BD215" s="61"/>
      <c r="BE215" s="61"/>
      <c r="BF215" s="61"/>
      <c r="BG215" s="61"/>
      <c r="BH215" s="61"/>
      <c r="BI215" s="61"/>
    </row>
    <row r="216" spans="1:61" s="40" customFormat="1" ht="110.4" x14ac:dyDescent="0.3">
      <c r="A216" s="115">
        <v>106</v>
      </c>
      <c r="B216" s="116" t="s">
        <v>4671</v>
      </c>
      <c r="C216" s="115"/>
      <c r="D216" s="117" t="s">
        <v>4697</v>
      </c>
      <c r="E216" s="118" t="s">
        <v>5431</v>
      </c>
      <c r="F216" s="119">
        <v>8725</v>
      </c>
      <c r="G216" s="118" t="s">
        <v>5432</v>
      </c>
      <c r="H216" s="120">
        <v>2011</v>
      </c>
      <c r="I216" s="118" t="s">
        <v>5433</v>
      </c>
      <c r="J216" s="194">
        <v>905347.69</v>
      </c>
      <c r="K216" s="180" t="s">
        <v>677</v>
      </c>
      <c r="L216" s="180" t="s">
        <v>5434</v>
      </c>
      <c r="M216" s="180" t="s">
        <v>5435</v>
      </c>
      <c r="N216" s="180" t="s">
        <v>5436</v>
      </c>
      <c r="O216" s="180" t="s">
        <v>5437</v>
      </c>
      <c r="P216" s="180" t="s">
        <v>5438</v>
      </c>
      <c r="Q216" s="180">
        <v>125.91149294117646</v>
      </c>
      <c r="R216" s="180">
        <v>106.51149294117647</v>
      </c>
      <c r="S216" s="180">
        <v>5.3</v>
      </c>
      <c r="T216" s="180">
        <v>14.1</v>
      </c>
      <c r="U216" s="180">
        <v>125.91149294117646</v>
      </c>
      <c r="V216" s="180">
        <v>100</v>
      </c>
      <c r="W216" s="180">
        <v>0</v>
      </c>
      <c r="X216" s="151" t="s">
        <v>7460</v>
      </c>
      <c r="Y216" s="180">
        <v>4</v>
      </c>
      <c r="Z216" s="180">
        <v>2</v>
      </c>
      <c r="AA216" s="180"/>
      <c r="AB216" s="180">
        <v>41</v>
      </c>
      <c r="AC216" s="180" t="s">
        <v>5439</v>
      </c>
      <c r="AD216" s="180"/>
      <c r="AE216" s="195">
        <v>5</v>
      </c>
      <c r="AF216" s="178">
        <v>100</v>
      </c>
      <c r="AG216" s="179" t="s">
        <v>4697</v>
      </c>
      <c r="AH216" s="180" t="s">
        <v>4983</v>
      </c>
      <c r="AI216" s="181">
        <v>100</v>
      </c>
      <c r="AJ216" s="179"/>
      <c r="AK216" s="180"/>
      <c r="AL216" s="181"/>
      <c r="AM216" s="179"/>
      <c r="AN216" s="180"/>
      <c r="AO216" s="181"/>
      <c r="AP216" s="179"/>
      <c r="AQ216" s="180"/>
      <c r="AR216" s="181"/>
      <c r="AS216" s="179"/>
      <c r="AT216" s="180"/>
      <c r="AU216" s="196"/>
      <c r="AV216" s="179"/>
      <c r="AW216" s="180"/>
      <c r="AX216" s="197"/>
      <c r="AY216" s="162"/>
      <c r="AZ216" s="70"/>
      <c r="BA216" s="70"/>
      <c r="BB216" s="70"/>
      <c r="BC216" s="70"/>
      <c r="BD216" s="61"/>
      <c r="BE216" s="61"/>
      <c r="BF216" s="61"/>
      <c r="BG216" s="61"/>
      <c r="BH216" s="61"/>
      <c r="BI216" s="61"/>
    </row>
    <row r="217" spans="1:61" s="40" customFormat="1" ht="27.6" x14ac:dyDescent="0.3">
      <c r="A217" s="115">
        <v>106</v>
      </c>
      <c r="B217" s="116" t="s">
        <v>4671</v>
      </c>
      <c r="C217" s="115"/>
      <c r="D217" s="117" t="s">
        <v>4697</v>
      </c>
      <c r="E217" s="118" t="s">
        <v>4983</v>
      </c>
      <c r="F217" s="119">
        <v>4763</v>
      </c>
      <c r="G217" s="118" t="s">
        <v>5440</v>
      </c>
      <c r="H217" s="120">
        <v>2003</v>
      </c>
      <c r="I217" s="118" t="s">
        <v>5441</v>
      </c>
      <c r="J217" s="194">
        <v>83616.47</v>
      </c>
      <c r="K217" s="180" t="s">
        <v>844</v>
      </c>
      <c r="L217" s="180" t="s">
        <v>5098</v>
      </c>
      <c r="M217" s="180" t="s">
        <v>5099</v>
      </c>
      <c r="N217" s="180" t="s">
        <v>5100</v>
      </c>
      <c r="O217" s="180" t="s">
        <v>5101</v>
      </c>
      <c r="P217" s="180">
        <v>39887</v>
      </c>
      <c r="Q217" s="180">
        <v>40.1</v>
      </c>
      <c r="R217" s="180">
        <v>9.84</v>
      </c>
      <c r="S217" s="180">
        <v>17.88</v>
      </c>
      <c r="T217" s="180">
        <v>12.38</v>
      </c>
      <c r="U217" s="180">
        <v>40.1</v>
      </c>
      <c r="V217" s="180">
        <v>100</v>
      </c>
      <c r="W217" s="180">
        <v>100</v>
      </c>
      <c r="X217" s="151" t="s">
        <v>7460</v>
      </c>
      <c r="Y217" s="180">
        <v>6</v>
      </c>
      <c r="Z217" s="180">
        <v>1</v>
      </c>
      <c r="AA217" s="180">
        <v>5</v>
      </c>
      <c r="AB217" s="180">
        <v>14</v>
      </c>
      <c r="AC217" s="180" t="s">
        <v>5442</v>
      </c>
      <c r="AD217" s="180">
        <v>0</v>
      </c>
      <c r="AE217" s="195">
        <v>4</v>
      </c>
      <c r="AF217" s="178">
        <v>100</v>
      </c>
      <c r="AG217" s="179" t="s">
        <v>4697</v>
      </c>
      <c r="AH217" s="180" t="s">
        <v>4983</v>
      </c>
      <c r="AI217" s="181">
        <v>50</v>
      </c>
      <c r="AJ217" s="179" t="s">
        <v>4991</v>
      </c>
      <c r="AK217" s="180" t="s">
        <v>4992</v>
      </c>
      <c r="AL217" s="181">
        <v>50</v>
      </c>
      <c r="AM217" s="179"/>
      <c r="AN217" s="180"/>
      <c r="AO217" s="181" t="s">
        <v>4681</v>
      </c>
      <c r="AP217" s="179"/>
      <c r="AQ217" s="180"/>
      <c r="AR217" s="181" t="s">
        <v>4681</v>
      </c>
      <c r="AS217" s="179"/>
      <c r="AT217" s="180"/>
      <c r="AU217" s="196"/>
      <c r="AV217" s="179"/>
      <c r="AW217" s="180"/>
      <c r="AX217" s="197"/>
      <c r="AY217" s="162"/>
      <c r="AZ217" s="70"/>
      <c r="BA217" s="70"/>
      <c r="BB217" s="70"/>
      <c r="BC217" s="70"/>
      <c r="BD217" s="61"/>
      <c r="BE217" s="61"/>
      <c r="BF217" s="61"/>
      <c r="BG217" s="61"/>
      <c r="BH217" s="61"/>
      <c r="BI217" s="61"/>
    </row>
    <row r="218" spans="1:61" s="40" customFormat="1" ht="41.4" x14ac:dyDescent="0.3">
      <c r="A218" s="115">
        <v>106</v>
      </c>
      <c r="B218" s="116" t="s">
        <v>4671</v>
      </c>
      <c r="C218" s="115"/>
      <c r="D218" s="117" t="s">
        <v>4697</v>
      </c>
      <c r="E218" s="118" t="s">
        <v>4983</v>
      </c>
      <c r="F218" s="119">
        <v>4763</v>
      </c>
      <c r="G218" s="118" t="s">
        <v>5443</v>
      </c>
      <c r="H218" s="120">
        <v>2007</v>
      </c>
      <c r="I218" s="118" t="s">
        <v>5444</v>
      </c>
      <c r="J218" s="194">
        <v>140000</v>
      </c>
      <c r="K218" s="180" t="s">
        <v>655</v>
      </c>
      <c r="L218" s="180" t="s">
        <v>5445</v>
      </c>
      <c r="M218" s="180" t="s">
        <v>5446</v>
      </c>
      <c r="N218" s="180" t="s">
        <v>5100</v>
      </c>
      <c r="O218" s="180" t="s">
        <v>5101</v>
      </c>
      <c r="P218" s="180" t="s">
        <v>5447</v>
      </c>
      <c r="Q218" s="180">
        <v>46.73</v>
      </c>
      <c r="R218" s="180">
        <v>16.47</v>
      </c>
      <c r="S218" s="180">
        <v>17.88</v>
      </c>
      <c r="T218" s="180">
        <v>12.38</v>
      </c>
      <c r="U218" s="180">
        <v>46.73</v>
      </c>
      <c r="V218" s="180">
        <v>100</v>
      </c>
      <c r="W218" s="180" t="s">
        <v>1069</v>
      </c>
      <c r="X218" s="151" t="s">
        <v>7460</v>
      </c>
      <c r="Y218" s="180">
        <v>6</v>
      </c>
      <c r="Z218" s="180">
        <v>1</v>
      </c>
      <c r="AA218" s="180">
        <v>5</v>
      </c>
      <c r="AB218" s="180">
        <v>14</v>
      </c>
      <c r="AC218" s="180" t="s">
        <v>5448</v>
      </c>
      <c r="AD218" s="180"/>
      <c r="AE218" s="195">
        <v>4</v>
      </c>
      <c r="AF218" s="178">
        <v>100</v>
      </c>
      <c r="AG218" s="179" t="s">
        <v>4697</v>
      </c>
      <c r="AH218" s="180" t="s">
        <v>4983</v>
      </c>
      <c r="AI218" s="181">
        <v>50</v>
      </c>
      <c r="AJ218" s="179" t="s">
        <v>4991</v>
      </c>
      <c r="AK218" s="180" t="s">
        <v>4992</v>
      </c>
      <c r="AL218" s="181">
        <v>50</v>
      </c>
      <c r="AM218" s="179"/>
      <c r="AN218" s="180"/>
      <c r="AO218" s="181" t="s">
        <v>4681</v>
      </c>
      <c r="AP218" s="179"/>
      <c r="AQ218" s="180"/>
      <c r="AR218" s="181" t="s">
        <v>4681</v>
      </c>
      <c r="AS218" s="179"/>
      <c r="AT218" s="180"/>
      <c r="AU218" s="196"/>
      <c r="AV218" s="179"/>
      <c r="AW218" s="180"/>
      <c r="AX218" s="197"/>
      <c r="AY218" s="162"/>
      <c r="AZ218" s="70"/>
      <c r="BA218" s="70"/>
      <c r="BB218" s="70"/>
      <c r="BC218" s="70"/>
      <c r="BD218" s="61"/>
      <c r="BE218" s="61"/>
      <c r="BF218" s="61"/>
      <c r="BG218" s="61"/>
      <c r="BH218" s="61"/>
      <c r="BI218" s="61"/>
    </row>
    <row r="219" spans="1:61" s="40" customFormat="1" ht="55.2" x14ac:dyDescent="0.3">
      <c r="A219" s="115">
        <v>106</v>
      </c>
      <c r="B219" s="116" t="s">
        <v>4671</v>
      </c>
      <c r="C219" s="115"/>
      <c r="D219" s="117" t="s">
        <v>2364</v>
      </c>
      <c r="E219" s="118" t="s">
        <v>2363</v>
      </c>
      <c r="F219" s="119">
        <v>4540</v>
      </c>
      <c r="G219" s="118" t="s">
        <v>5449</v>
      </c>
      <c r="H219" s="120">
        <v>2004</v>
      </c>
      <c r="I219" s="118" t="s">
        <v>5450</v>
      </c>
      <c r="J219" s="194">
        <v>150337.82227507929</v>
      </c>
      <c r="K219" s="180" t="s">
        <v>664</v>
      </c>
      <c r="L219" s="180" t="s">
        <v>4758</v>
      </c>
      <c r="M219" s="180" t="s">
        <v>4759</v>
      </c>
      <c r="N219" s="180" t="s">
        <v>5451</v>
      </c>
      <c r="O219" s="180" t="s">
        <v>5452</v>
      </c>
      <c r="P219" s="180">
        <v>43591</v>
      </c>
      <c r="Q219" s="180">
        <v>47.95</v>
      </c>
      <c r="R219" s="180">
        <v>17.690000000000001</v>
      </c>
      <c r="S219" s="180">
        <v>17.88</v>
      </c>
      <c r="T219" s="180">
        <v>12.38</v>
      </c>
      <c r="U219" s="180">
        <v>47.95</v>
      </c>
      <c r="V219" s="180">
        <v>100</v>
      </c>
      <c r="W219" s="180">
        <v>100</v>
      </c>
      <c r="X219" s="151" t="s">
        <v>7460</v>
      </c>
      <c r="Y219" s="180">
        <v>3</v>
      </c>
      <c r="Z219" s="180">
        <v>6</v>
      </c>
      <c r="AA219" s="180">
        <v>1</v>
      </c>
      <c r="AB219" s="180">
        <v>30</v>
      </c>
      <c r="AC219" s="180" t="s">
        <v>5453</v>
      </c>
      <c r="AD219" s="180"/>
      <c r="AE219" s="195">
        <v>5</v>
      </c>
      <c r="AF219" s="178">
        <v>100</v>
      </c>
      <c r="AG219" s="179" t="s">
        <v>2364</v>
      </c>
      <c r="AH219" s="180" t="s">
        <v>4763</v>
      </c>
      <c r="AI219" s="181">
        <v>50</v>
      </c>
      <c r="AJ219" s="179" t="s">
        <v>4764</v>
      </c>
      <c r="AK219" s="180" t="s">
        <v>4765</v>
      </c>
      <c r="AL219" s="181">
        <v>50</v>
      </c>
      <c r="AM219" s="179"/>
      <c r="AN219" s="180"/>
      <c r="AO219" s="181" t="s">
        <v>4681</v>
      </c>
      <c r="AP219" s="179"/>
      <c r="AQ219" s="180"/>
      <c r="AR219" s="181" t="s">
        <v>4681</v>
      </c>
      <c r="AS219" s="179"/>
      <c r="AT219" s="180"/>
      <c r="AU219" s="196"/>
      <c r="AV219" s="179"/>
      <c r="AW219" s="180"/>
      <c r="AX219" s="197"/>
      <c r="AY219" s="162"/>
      <c r="AZ219" s="70"/>
      <c r="BA219" s="70"/>
      <c r="BB219" s="70"/>
      <c r="BC219" s="70"/>
      <c r="BD219" s="61"/>
      <c r="BE219" s="61"/>
      <c r="BF219" s="61"/>
      <c r="BG219" s="61"/>
      <c r="BH219" s="61"/>
      <c r="BI219" s="61"/>
    </row>
    <row r="220" spans="1:61" s="40" customFormat="1" ht="96.6" x14ac:dyDescent="0.3">
      <c r="A220" s="115">
        <v>106</v>
      </c>
      <c r="B220" s="116" t="s">
        <v>4671</v>
      </c>
      <c r="C220" s="115"/>
      <c r="D220" s="117" t="s">
        <v>4818</v>
      </c>
      <c r="E220" s="118" t="s">
        <v>4819</v>
      </c>
      <c r="F220" s="119">
        <v>3332</v>
      </c>
      <c r="G220" s="118" t="s">
        <v>5454</v>
      </c>
      <c r="H220" s="120">
        <v>2002</v>
      </c>
      <c r="I220" s="118" t="s">
        <v>5455</v>
      </c>
      <c r="J220" s="194">
        <v>65181.46</v>
      </c>
      <c r="K220" s="180" t="s">
        <v>844</v>
      </c>
      <c r="L220" s="180" t="s">
        <v>5456</v>
      </c>
      <c r="M220" s="180" t="s">
        <v>4823</v>
      </c>
      <c r="N220" s="180" t="s">
        <v>5457</v>
      </c>
      <c r="O220" s="180" t="s">
        <v>5458</v>
      </c>
      <c r="P220" s="180">
        <v>38926</v>
      </c>
      <c r="Q220" s="180">
        <v>37.93</v>
      </c>
      <c r="R220" s="180">
        <v>7.67</v>
      </c>
      <c r="S220" s="180">
        <v>17.88</v>
      </c>
      <c r="T220" s="180">
        <v>12.38</v>
      </c>
      <c r="U220" s="180">
        <v>37.93</v>
      </c>
      <c r="V220" s="180">
        <v>100</v>
      </c>
      <c r="W220" s="180">
        <v>100</v>
      </c>
      <c r="X220" s="151" t="s">
        <v>7460</v>
      </c>
      <c r="Y220" s="180">
        <v>6</v>
      </c>
      <c r="Z220" s="180">
        <v>3</v>
      </c>
      <c r="AA220" s="180">
        <v>1</v>
      </c>
      <c r="AB220" s="180">
        <v>46</v>
      </c>
      <c r="AC220" s="180" t="s">
        <v>5459</v>
      </c>
      <c r="AD220" s="180"/>
      <c r="AE220" s="195">
        <v>5</v>
      </c>
      <c r="AF220" s="178">
        <v>100</v>
      </c>
      <c r="AG220" s="179" t="s">
        <v>5460</v>
      </c>
      <c r="AH220" s="180" t="s">
        <v>4690</v>
      </c>
      <c r="AI220" s="181">
        <v>25</v>
      </c>
      <c r="AJ220" s="179" t="s">
        <v>5461</v>
      </c>
      <c r="AK220" s="180" t="s">
        <v>4690</v>
      </c>
      <c r="AL220" s="181">
        <v>25</v>
      </c>
      <c r="AM220" s="179" t="s">
        <v>5462</v>
      </c>
      <c r="AN220" s="180" t="s">
        <v>5463</v>
      </c>
      <c r="AO220" s="181">
        <v>25</v>
      </c>
      <c r="AP220" s="179" t="s">
        <v>5464</v>
      </c>
      <c r="AQ220" s="180" t="s">
        <v>4819</v>
      </c>
      <c r="AR220" s="181">
        <v>25</v>
      </c>
      <c r="AS220" s="179"/>
      <c r="AT220" s="180"/>
      <c r="AU220" s="196"/>
      <c r="AV220" s="179"/>
      <c r="AW220" s="180"/>
      <c r="AX220" s="197"/>
      <c r="AY220" s="162"/>
      <c r="AZ220" s="70"/>
      <c r="BA220" s="70"/>
      <c r="BB220" s="70"/>
      <c r="BC220" s="70"/>
      <c r="BD220" s="61"/>
      <c r="BE220" s="61"/>
      <c r="BF220" s="61"/>
      <c r="BG220" s="61"/>
      <c r="BH220" s="61"/>
      <c r="BI220" s="61"/>
    </row>
    <row r="221" spans="1:61" s="40" customFormat="1" ht="41.4" x14ac:dyDescent="0.3">
      <c r="A221" s="115">
        <v>106</v>
      </c>
      <c r="B221" s="116" t="s">
        <v>4671</v>
      </c>
      <c r="C221" s="115"/>
      <c r="D221" s="117" t="s">
        <v>2366</v>
      </c>
      <c r="E221" s="118" t="s">
        <v>5465</v>
      </c>
      <c r="F221" s="119">
        <v>15148</v>
      </c>
      <c r="G221" s="118" t="s">
        <v>5466</v>
      </c>
      <c r="H221" s="120">
        <v>2003</v>
      </c>
      <c r="I221" s="118" t="s">
        <v>5467</v>
      </c>
      <c r="J221" s="194">
        <v>130782.84</v>
      </c>
      <c r="K221" s="180" t="s">
        <v>844</v>
      </c>
      <c r="L221" s="180" t="s">
        <v>5468</v>
      </c>
      <c r="M221" s="180" t="s">
        <v>5469</v>
      </c>
      <c r="N221" s="180" t="s">
        <v>5470</v>
      </c>
      <c r="O221" s="180" t="s">
        <v>5471</v>
      </c>
      <c r="P221" s="180">
        <v>36637</v>
      </c>
      <c r="Q221" s="180">
        <v>45.65</v>
      </c>
      <c r="R221" s="180">
        <v>15.39</v>
      </c>
      <c r="S221" s="180">
        <v>17.88</v>
      </c>
      <c r="T221" s="180">
        <v>12.38</v>
      </c>
      <c r="U221" s="180">
        <v>45.65</v>
      </c>
      <c r="V221" s="180">
        <v>100</v>
      </c>
      <c r="W221" s="180">
        <v>100</v>
      </c>
      <c r="X221" s="151" t="s">
        <v>7460</v>
      </c>
      <c r="Y221" s="180">
        <v>4</v>
      </c>
      <c r="Z221" s="180">
        <v>2</v>
      </c>
      <c r="AA221" s="180">
        <v>2</v>
      </c>
      <c r="AB221" s="180">
        <v>4</v>
      </c>
      <c r="AC221" s="180" t="s">
        <v>5472</v>
      </c>
      <c r="AD221" s="180"/>
      <c r="AE221" s="195">
        <v>5</v>
      </c>
      <c r="AF221" s="178">
        <v>100</v>
      </c>
      <c r="AG221" s="179" t="s">
        <v>2366</v>
      </c>
      <c r="AH221" s="180" t="s">
        <v>5473</v>
      </c>
      <c r="AI221" s="181">
        <v>25</v>
      </c>
      <c r="AJ221" s="179" t="s">
        <v>5474</v>
      </c>
      <c r="AK221" s="180" t="s">
        <v>2365</v>
      </c>
      <c r="AL221" s="181">
        <v>25</v>
      </c>
      <c r="AM221" s="179" t="s">
        <v>5475</v>
      </c>
      <c r="AN221" s="180" t="s">
        <v>4690</v>
      </c>
      <c r="AO221" s="181">
        <v>25</v>
      </c>
      <c r="AP221" s="179" t="s">
        <v>5476</v>
      </c>
      <c r="AQ221" s="180" t="s">
        <v>4690</v>
      </c>
      <c r="AR221" s="181">
        <v>25</v>
      </c>
      <c r="AS221" s="179"/>
      <c r="AT221" s="180"/>
      <c r="AU221" s="196"/>
      <c r="AV221" s="179"/>
      <c r="AW221" s="180"/>
      <c r="AX221" s="197"/>
      <c r="AY221" s="162"/>
      <c r="AZ221" s="70"/>
      <c r="BA221" s="70"/>
      <c r="BB221" s="70"/>
      <c r="BC221" s="70"/>
      <c r="BD221" s="61"/>
      <c r="BE221" s="61"/>
      <c r="BF221" s="61"/>
      <c r="BG221" s="61"/>
      <c r="BH221" s="61"/>
      <c r="BI221" s="61"/>
    </row>
    <row r="222" spans="1:61" s="40" customFormat="1" ht="138" x14ac:dyDescent="0.3">
      <c r="A222" s="115">
        <v>106</v>
      </c>
      <c r="B222" s="116" t="s">
        <v>4671</v>
      </c>
      <c r="C222" s="115"/>
      <c r="D222" s="117" t="s">
        <v>4337</v>
      </c>
      <c r="E222" s="118" t="s">
        <v>5477</v>
      </c>
      <c r="F222" s="119" t="s">
        <v>5478</v>
      </c>
      <c r="G222" s="118" t="s">
        <v>5479</v>
      </c>
      <c r="H222" s="120">
        <v>2008</v>
      </c>
      <c r="I222" s="118" t="s">
        <v>5480</v>
      </c>
      <c r="J222" s="194">
        <v>667668</v>
      </c>
      <c r="K222" s="180" t="s">
        <v>655</v>
      </c>
      <c r="L222" s="180" t="s">
        <v>5369</v>
      </c>
      <c r="M222" s="180" t="s">
        <v>4903</v>
      </c>
      <c r="N222" s="180" t="s">
        <v>5481</v>
      </c>
      <c r="O222" s="180" t="s">
        <v>5482</v>
      </c>
      <c r="P222" s="180" t="s">
        <v>5483</v>
      </c>
      <c r="Q222" s="180">
        <v>108.81</v>
      </c>
      <c r="R222" s="180">
        <v>78.55</v>
      </c>
      <c r="S222" s="180">
        <v>17.88</v>
      </c>
      <c r="T222" s="180">
        <v>12.38</v>
      </c>
      <c r="U222" s="180">
        <v>108.81</v>
      </c>
      <c r="V222" s="180">
        <v>100</v>
      </c>
      <c r="W222" s="180">
        <v>100</v>
      </c>
      <c r="X222" s="151" t="s">
        <v>7460</v>
      </c>
      <c r="Y222" s="180">
        <v>3</v>
      </c>
      <c r="Z222" s="180">
        <v>1</v>
      </c>
      <c r="AA222" s="180">
        <v>3</v>
      </c>
      <c r="AB222" s="180">
        <v>4</v>
      </c>
      <c r="AC222" s="180" t="s">
        <v>5484</v>
      </c>
      <c r="AD222" s="180"/>
      <c r="AE222" s="195">
        <v>5</v>
      </c>
      <c r="AF222" s="178">
        <v>100</v>
      </c>
      <c r="AG222" s="179" t="s">
        <v>2368</v>
      </c>
      <c r="AH222" s="180" t="s">
        <v>4742</v>
      </c>
      <c r="AI222" s="181">
        <v>100</v>
      </c>
      <c r="AJ222" s="179"/>
      <c r="AK222" s="180"/>
      <c r="AL222" s="181" t="s">
        <v>4681</v>
      </c>
      <c r="AM222" s="179"/>
      <c r="AN222" s="180"/>
      <c r="AO222" s="181" t="s">
        <v>4681</v>
      </c>
      <c r="AP222" s="179"/>
      <c r="AQ222" s="180"/>
      <c r="AR222" s="181" t="s">
        <v>4681</v>
      </c>
      <c r="AS222" s="179"/>
      <c r="AT222" s="180"/>
      <c r="AU222" s="196"/>
      <c r="AV222" s="179"/>
      <c r="AW222" s="180"/>
      <c r="AX222" s="197"/>
      <c r="AY222" s="162"/>
      <c r="AZ222" s="70"/>
      <c r="BA222" s="70"/>
      <c r="BB222" s="70"/>
      <c r="BC222" s="70"/>
      <c r="BD222" s="61"/>
      <c r="BE222" s="61"/>
      <c r="BF222" s="61"/>
      <c r="BG222" s="61"/>
      <c r="BH222" s="61"/>
      <c r="BI222" s="61"/>
    </row>
    <row r="223" spans="1:61" s="40" customFormat="1" ht="69" x14ac:dyDescent="0.3">
      <c r="A223" s="115">
        <v>106</v>
      </c>
      <c r="B223" s="116" t="s">
        <v>4671</v>
      </c>
      <c r="C223" s="115"/>
      <c r="D223" s="117" t="s">
        <v>5025</v>
      </c>
      <c r="E223" s="118" t="s">
        <v>5485</v>
      </c>
      <c r="F223" s="119">
        <v>2556</v>
      </c>
      <c r="G223" s="118" t="s">
        <v>5486</v>
      </c>
      <c r="H223" s="120">
        <v>2007</v>
      </c>
      <c r="I223" s="118" t="s">
        <v>5487</v>
      </c>
      <c r="J223" s="194">
        <v>62593.9</v>
      </c>
      <c r="K223" s="180" t="s">
        <v>655</v>
      </c>
      <c r="L223" s="180" t="s">
        <v>5029</v>
      </c>
      <c r="M223" s="180" t="s">
        <v>5030</v>
      </c>
      <c r="N223" s="180" t="s">
        <v>5488</v>
      </c>
      <c r="O223" s="180" t="s">
        <v>5489</v>
      </c>
      <c r="P223" s="180" t="s">
        <v>5490</v>
      </c>
      <c r="Q223" s="180">
        <v>37.619999999999997</v>
      </c>
      <c r="R223" s="180">
        <v>7.36</v>
      </c>
      <c r="S223" s="180">
        <v>17.88</v>
      </c>
      <c r="T223" s="180">
        <v>12.38</v>
      </c>
      <c r="U223" s="180">
        <v>37.619999999999997</v>
      </c>
      <c r="V223" s="180">
        <v>100</v>
      </c>
      <c r="W223" s="180" t="s">
        <v>1069</v>
      </c>
      <c r="X223" s="151" t="s">
        <v>7460</v>
      </c>
      <c r="Y223" s="180">
        <v>3</v>
      </c>
      <c r="Z223" s="180">
        <v>4</v>
      </c>
      <c r="AA223" s="180">
        <v>3</v>
      </c>
      <c r="AB223" s="180">
        <v>44</v>
      </c>
      <c r="AC223" s="180" t="s">
        <v>5364</v>
      </c>
      <c r="AD223" s="180"/>
      <c r="AE223" s="195">
        <v>5</v>
      </c>
      <c r="AF223" s="178">
        <v>100</v>
      </c>
      <c r="AG223" s="179" t="s">
        <v>5025</v>
      </c>
      <c r="AH223" s="180" t="s">
        <v>5026</v>
      </c>
      <c r="AI223" s="181">
        <v>25</v>
      </c>
      <c r="AJ223" s="179" t="s">
        <v>5037</v>
      </c>
      <c r="AK223" s="180" t="s">
        <v>5038</v>
      </c>
      <c r="AL223" s="181">
        <v>25</v>
      </c>
      <c r="AM223" s="179" t="s">
        <v>5491</v>
      </c>
      <c r="AN223" s="180" t="s">
        <v>5492</v>
      </c>
      <c r="AO223" s="181">
        <v>25</v>
      </c>
      <c r="AP223" s="179" t="s">
        <v>5039</v>
      </c>
      <c r="AQ223" s="180" t="s">
        <v>5040</v>
      </c>
      <c r="AR223" s="181">
        <v>25</v>
      </c>
      <c r="AS223" s="179"/>
      <c r="AT223" s="180"/>
      <c r="AU223" s="196"/>
      <c r="AV223" s="179"/>
      <c r="AW223" s="180"/>
      <c r="AX223" s="197"/>
      <c r="AY223" s="162"/>
      <c r="AZ223" s="70"/>
      <c r="BA223" s="70"/>
      <c r="BB223" s="70"/>
      <c r="BC223" s="70"/>
      <c r="BD223" s="61"/>
      <c r="BE223" s="61"/>
      <c r="BF223" s="61"/>
      <c r="BG223" s="61"/>
      <c r="BH223" s="61"/>
      <c r="BI223" s="61"/>
    </row>
    <row r="224" spans="1:61" s="40" customFormat="1" ht="165.6" x14ac:dyDescent="0.3">
      <c r="A224" s="115">
        <v>106</v>
      </c>
      <c r="B224" s="116" t="s">
        <v>4671</v>
      </c>
      <c r="C224" s="115"/>
      <c r="D224" s="117" t="s">
        <v>5025</v>
      </c>
      <c r="E224" s="118" t="s">
        <v>5036</v>
      </c>
      <c r="F224" s="119">
        <v>3937</v>
      </c>
      <c r="G224" s="118" t="s">
        <v>5493</v>
      </c>
      <c r="H224" s="120">
        <v>2008</v>
      </c>
      <c r="I224" s="118" t="s">
        <v>5494</v>
      </c>
      <c r="J224" s="194">
        <v>676014</v>
      </c>
      <c r="K224" s="180" t="s">
        <v>655</v>
      </c>
      <c r="L224" s="180" t="s">
        <v>5029</v>
      </c>
      <c r="M224" s="180" t="s">
        <v>5030</v>
      </c>
      <c r="N224" s="180" t="s">
        <v>5495</v>
      </c>
      <c r="O224" s="180" t="s">
        <v>5496</v>
      </c>
      <c r="P224" s="180" t="s">
        <v>5497</v>
      </c>
      <c r="Q224" s="180">
        <v>109.79</v>
      </c>
      <c r="R224" s="180">
        <v>79.53</v>
      </c>
      <c r="S224" s="180">
        <v>17.88</v>
      </c>
      <c r="T224" s="180">
        <v>12.38</v>
      </c>
      <c r="U224" s="180">
        <v>109.79</v>
      </c>
      <c r="V224" s="180">
        <v>100</v>
      </c>
      <c r="W224" s="180">
        <v>18.333493619272001</v>
      </c>
      <c r="X224" s="151" t="s">
        <v>7460</v>
      </c>
      <c r="Y224" s="180">
        <v>3</v>
      </c>
      <c r="Z224" s="180">
        <v>5</v>
      </c>
      <c r="AA224" s="180">
        <v>1</v>
      </c>
      <c r="AB224" s="180">
        <v>44</v>
      </c>
      <c r="AC224" s="180" t="s">
        <v>5498</v>
      </c>
      <c r="AD224" s="180"/>
      <c r="AE224" s="195">
        <v>5</v>
      </c>
      <c r="AF224" s="178">
        <v>100</v>
      </c>
      <c r="AG224" s="179" t="s">
        <v>5025</v>
      </c>
      <c r="AH224" s="180" t="s">
        <v>5026</v>
      </c>
      <c r="AI224" s="181">
        <v>25</v>
      </c>
      <c r="AJ224" s="179" t="s">
        <v>5035</v>
      </c>
      <c r="AK224" s="180" t="s">
        <v>5036</v>
      </c>
      <c r="AL224" s="181">
        <v>25</v>
      </c>
      <c r="AM224" s="179" t="s">
        <v>5128</v>
      </c>
      <c r="AN224" s="180" t="s">
        <v>5026</v>
      </c>
      <c r="AO224" s="181">
        <v>25</v>
      </c>
      <c r="AP224" s="179" t="s">
        <v>5039</v>
      </c>
      <c r="AQ224" s="180" t="s">
        <v>5040</v>
      </c>
      <c r="AR224" s="181">
        <v>25</v>
      </c>
      <c r="AS224" s="179"/>
      <c r="AT224" s="180"/>
      <c r="AU224" s="196"/>
      <c r="AV224" s="179"/>
      <c r="AW224" s="180"/>
      <c r="AX224" s="197"/>
      <c r="AY224" s="162"/>
      <c r="AZ224" s="70"/>
      <c r="BA224" s="70"/>
      <c r="BB224" s="70"/>
      <c r="BC224" s="70"/>
      <c r="BD224" s="61"/>
      <c r="BE224" s="61"/>
      <c r="BF224" s="61"/>
      <c r="BG224" s="61"/>
      <c r="BH224" s="61"/>
      <c r="BI224" s="61"/>
    </row>
    <row r="225" spans="1:61" s="40" customFormat="1" ht="27.6" x14ac:dyDescent="0.3">
      <c r="A225" s="115">
        <v>106</v>
      </c>
      <c r="B225" s="116" t="s">
        <v>4671</v>
      </c>
      <c r="C225" s="115"/>
      <c r="D225" s="117" t="s">
        <v>2368</v>
      </c>
      <c r="E225" s="118" t="s">
        <v>5499</v>
      </c>
      <c r="F225" s="119" t="s">
        <v>5500</v>
      </c>
      <c r="G225" s="118" t="s">
        <v>5501</v>
      </c>
      <c r="H225" s="120">
        <v>2005</v>
      </c>
      <c r="I225" s="118" t="s">
        <v>5502</v>
      </c>
      <c r="J225" s="194">
        <v>210353.14638624605</v>
      </c>
      <c r="K225" s="180" t="s">
        <v>664</v>
      </c>
      <c r="L225" s="180" t="s">
        <v>4676</v>
      </c>
      <c r="M225" s="180" t="s">
        <v>4677</v>
      </c>
      <c r="N225" s="180" t="s">
        <v>5503</v>
      </c>
      <c r="O225" s="180" t="s">
        <v>5504</v>
      </c>
      <c r="P225" s="180">
        <v>43890</v>
      </c>
      <c r="Q225" s="180">
        <v>55.01</v>
      </c>
      <c r="R225" s="180">
        <v>24.75</v>
      </c>
      <c r="S225" s="180">
        <v>17.88</v>
      </c>
      <c r="T225" s="180">
        <v>12.38</v>
      </c>
      <c r="U225" s="180">
        <v>55.01</v>
      </c>
      <c r="V225" s="180">
        <v>100</v>
      </c>
      <c r="W225" s="180">
        <v>100</v>
      </c>
      <c r="X225" s="151" t="s">
        <v>7460</v>
      </c>
      <c r="Y225" s="180">
        <v>3</v>
      </c>
      <c r="Z225" s="180">
        <v>5</v>
      </c>
      <c r="AA225" s="180">
        <v>1</v>
      </c>
      <c r="AB225" s="180">
        <v>44</v>
      </c>
      <c r="AC225" s="180" t="s">
        <v>5505</v>
      </c>
      <c r="AD225" s="180"/>
      <c r="AE225" s="195">
        <v>5</v>
      </c>
      <c r="AF225" s="178">
        <v>100</v>
      </c>
      <c r="AG225" s="179" t="s">
        <v>4337</v>
      </c>
      <c r="AH225" s="180" t="s">
        <v>4338</v>
      </c>
      <c r="AI225" s="181">
        <v>25</v>
      </c>
      <c r="AJ225" s="179" t="s">
        <v>5506</v>
      </c>
      <c r="AK225" s="180" t="s">
        <v>4690</v>
      </c>
      <c r="AL225" s="181">
        <v>25</v>
      </c>
      <c r="AM225" s="179" t="s">
        <v>5507</v>
      </c>
      <c r="AN225" s="180" t="s">
        <v>4690</v>
      </c>
      <c r="AO225" s="181">
        <v>25</v>
      </c>
      <c r="AP225" s="179" t="s">
        <v>5508</v>
      </c>
      <c r="AQ225" s="180" t="s">
        <v>4690</v>
      </c>
      <c r="AR225" s="181">
        <v>25</v>
      </c>
      <c r="AS225" s="179"/>
      <c r="AT225" s="180"/>
      <c r="AU225" s="196"/>
      <c r="AV225" s="179"/>
      <c r="AW225" s="180"/>
      <c r="AX225" s="197"/>
      <c r="AY225" s="162"/>
      <c r="AZ225" s="70"/>
      <c r="BA225" s="70"/>
      <c r="BB225" s="70"/>
      <c r="BC225" s="70"/>
      <c r="BD225" s="61"/>
      <c r="BE225" s="61"/>
      <c r="BF225" s="61"/>
      <c r="BG225" s="61"/>
      <c r="BH225" s="61"/>
      <c r="BI225" s="61"/>
    </row>
    <row r="226" spans="1:61" s="40" customFormat="1" ht="220.8" x14ac:dyDescent="0.3">
      <c r="A226" s="115">
        <v>106</v>
      </c>
      <c r="B226" s="116" t="s">
        <v>4671</v>
      </c>
      <c r="C226" s="115"/>
      <c r="D226" s="117" t="s">
        <v>4915</v>
      </c>
      <c r="E226" s="118" t="s">
        <v>4949</v>
      </c>
      <c r="F226" s="119">
        <v>15703</v>
      </c>
      <c r="G226" s="118" t="s">
        <v>5509</v>
      </c>
      <c r="H226" s="120">
        <v>2005</v>
      </c>
      <c r="I226" s="118" t="s">
        <v>5510</v>
      </c>
      <c r="J226" s="194">
        <v>395000</v>
      </c>
      <c r="K226" s="180" t="s">
        <v>5511</v>
      </c>
      <c r="L226" s="180" t="s">
        <v>5043</v>
      </c>
      <c r="M226" s="180" t="s">
        <v>5044</v>
      </c>
      <c r="N226" s="180" t="s">
        <v>5512</v>
      </c>
      <c r="O226" s="180" t="s">
        <v>5513</v>
      </c>
      <c r="P226" s="180">
        <v>41908</v>
      </c>
      <c r="Q226" s="180">
        <v>76.73</v>
      </c>
      <c r="R226" s="180">
        <v>46.47</v>
      </c>
      <c r="S226" s="180">
        <v>17.88</v>
      </c>
      <c r="T226" s="180">
        <v>12.38</v>
      </c>
      <c r="U226" s="180">
        <v>76.73</v>
      </c>
      <c r="V226" s="180">
        <v>100</v>
      </c>
      <c r="W226" s="180">
        <v>100</v>
      </c>
      <c r="X226" s="151" t="s">
        <v>7460</v>
      </c>
      <c r="Y226" s="180">
        <v>3</v>
      </c>
      <c r="Z226" s="180">
        <v>1</v>
      </c>
      <c r="AA226" s="180">
        <v>6</v>
      </c>
      <c r="AB226" s="180">
        <v>44</v>
      </c>
      <c r="AC226" s="180" t="s">
        <v>5514</v>
      </c>
      <c r="AD226" s="180"/>
      <c r="AE226" s="195">
        <v>5</v>
      </c>
      <c r="AF226" s="178">
        <v>100</v>
      </c>
      <c r="AG226" s="179" t="s">
        <v>4915</v>
      </c>
      <c r="AH226" s="180" t="s">
        <v>4925</v>
      </c>
      <c r="AI226" s="181">
        <v>25</v>
      </c>
      <c r="AJ226" s="179" t="s">
        <v>4958</v>
      </c>
      <c r="AK226" s="180" t="s">
        <v>4949</v>
      </c>
      <c r="AL226" s="181">
        <v>25</v>
      </c>
      <c r="AM226" s="179" t="s">
        <v>4959</v>
      </c>
      <c r="AN226" s="180" t="s">
        <v>4925</v>
      </c>
      <c r="AO226" s="181">
        <v>25</v>
      </c>
      <c r="AP226" s="179" t="s">
        <v>4960</v>
      </c>
      <c r="AQ226" s="180" t="s">
        <v>4961</v>
      </c>
      <c r="AR226" s="181">
        <v>25</v>
      </c>
      <c r="AS226" s="179"/>
      <c r="AT226" s="180"/>
      <c r="AU226" s="196"/>
      <c r="AV226" s="179"/>
      <c r="AW226" s="180"/>
      <c r="AX226" s="197"/>
      <c r="AY226" s="162"/>
      <c r="AZ226" s="70"/>
      <c r="BA226" s="70"/>
      <c r="BB226" s="70"/>
      <c r="BC226" s="70"/>
      <c r="BD226" s="61"/>
      <c r="BE226" s="61"/>
      <c r="BF226" s="61"/>
      <c r="BG226" s="61"/>
      <c r="BH226" s="61"/>
      <c r="BI226" s="61"/>
    </row>
    <row r="227" spans="1:61" s="40" customFormat="1" ht="69" x14ac:dyDescent="0.3">
      <c r="A227" s="115">
        <v>106</v>
      </c>
      <c r="B227" s="116" t="s">
        <v>4671</v>
      </c>
      <c r="C227" s="115"/>
      <c r="D227" s="117" t="s">
        <v>5336</v>
      </c>
      <c r="E227" s="118" t="s">
        <v>5346</v>
      </c>
      <c r="F227" s="119">
        <v>3477</v>
      </c>
      <c r="G227" s="118" t="s">
        <v>5515</v>
      </c>
      <c r="H227" s="120">
        <v>2002</v>
      </c>
      <c r="I227" s="118" t="s">
        <v>5516</v>
      </c>
      <c r="J227" s="194">
        <v>72502</v>
      </c>
      <c r="K227" s="180" t="s">
        <v>1850</v>
      </c>
      <c r="L227" s="180" t="s">
        <v>5340</v>
      </c>
      <c r="M227" s="180" t="s">
        <v>5517</v>
      </c>
      <c r="N227" s="180" t="s">
        <v>5518</v>
      </c>
      <c r="O227" s="180" t="s">
        <v>5519</v>
      </c>
      <c r="P227" s="180" t="s">
        <v>5520</v>
      </c>
      <c r="Q227" s="180">
        <v>38.79</v>
      </c>
      <c r="R227" s="180">
        <v>8.5299999999999994</v>
      </c>
      <c r="S227" s="180">
        <v>17.88</v>
      </c>
      <c r="T227" s="180">
        <v>12.38</v>
      </c>
      <c r="U227" s="180">
        <v>38.79</v>
      </c>
      <c r="V227" s="180">
        <v>100</v>
      </c>
      <c r="W227" s="180">
        <v>100</v>
      </c>
      <c r="X227" s="151" t="s">
        <v>7460</v>
      </c>
      <c r="Y227" s="180">
        <v>3</v>
      </c>
      <c r="Z227" s="180">
        <v>7</v>
      </c>
      <c r="AA227" s="180">
        <v>1</v>
      </c>
      <c r="AB227" s="180">
        <v>44</v>
      </c>
      <c r="AC227" s="180" t="s">
        <v>5521</v>
      </c>
      <c r="AD227" s="180"/>
      <c r="AE227" s="195">
        <v>5</v>
      </c>
      <c r="AF227" s="178">
        <v>100</v>
      </c>
      <c r="AG227" s="179" t="s">
        <v>5336</v>
      </c>
      <c r="AH227" s="180" t="s">
        <v>5346</v>
      </c>
      <c r="AI227" s="181">
        <v>50</v>
      </c>
      <c r="AJ227" s="179" t="s">
        <v>5347</v>
      </c>
      <c r="AK227" s="180" t="s">
        <v>5348</v>
      </c>
      <c r="AL227" s="181">
        <v>50</v>
      </c>
      <c r="AM227" s="179"/>
      <c r="AN227" s="180"/>
      <c r="AO227" s="181" t="s">
        <v>4681</v>
      </c>
      <c r="AP227" s="179"/>
      <c r="AQ227" s="180"/>
      <c r="AR227" s="181" t="s">
        <v>4681</v>
      </c>
      <c r="AS227" s="179"/>
      <c r="AT227" s="180"/>
      <c r="AU227" s="196"/>
      <c r="AV227" s="179"/>
      <c r="AW227" s="180"/>
      <c r="AX227" s="197"/>
      <c r="AY227" s="162"/>
      <c r="AZ227" s="70"/>
      <c r="BA227" s="70"/>
      <c r="BB227" s="70"/>
      <c r="BC227" s="70"/>
      <c r="BD227" s="61"/>
      <c r="BE227" s="61"/>
      <c r="BF227" s="61"/>
      <c r="BG227" s="61"/>
      <c r="BH227" s="61"/>
      <c r="BI227" s="61"/>
    </row>
    <row r="228" spans="1:61" s="40" customFormat="1" ht="69" x14ac:dyDescent="0.3">
      <c r="A228" s="115">
        <v>106</v>
      </c>
      <c r="B228" s="116" t="s">
        <v>4671</v>
      </c>
      <c r="C228" s="115"/>
      <c r="D228" s="117" t="s">
        <v>5530</v>
      </c>
      <c r="E228" s="118" t="s">
        <v>5533</v>
      </c>
      <c r="F228" s="119">
        <v>27819</v>
      </c>
      <c r="G228" s="118" t="s">
        <v>7466</v>
      </c>
      <c r="H228" s="120">
        <v>2015</v>
      </c>
      <c r="I228" s="118" t="s">
        <v>5522</v>
      </c>
      <c r="J228" s="194">
        <v>123789.21</v>
      </c>
      <c r="K228" s="180" t="s">
        <v>693</v>
      </c>
      <c r="L228" s="180" t="s">
        <v>5523</v>
      </c>
      <c r="M228" s="180" t="s">
        <v>5524</v>
      </c>
      <c r="N228" s="180" t="s">
        <v>5525</v>
      </c>
      <c r="O228" s="180" t="s">
        <v>5526</v>
      </c>
      <c r="P228" s="180" t="s">
        <v>7467</v>
      </c>
      <c r="Q228" s="180" t="s">
        <v>5527</v>
      </c>
      <c r="R228" s="180" t="s">
        <v>5528</v>
      </c>
      <c r="S228" s="180" t="s">
        <v>5529</v>
      </c>
      <c r="T228" s="180" t="s">
        <v>5529</v>
      </c>
      <c r="U228" s="180" t="s">
        <v>5527</v>
      </c>
      <c r="V228" s="180">
        <v>100</v>
      </c>
      <c r="W228" s="180">
        <v>100</v>
      </c>
      <c r="X228" s="151" t="s">
        <v>7460</v>
      </c>
      <c r="Y228" s="180">
        <v>6</v>
      </c>
      <c r="Z228" s="180">
        <v>1</v>
      </c>
      <c r="AA228" s="180">
        <v>4</v>
      </c>
      <c r="AB228" s="180">
        <v>14</v>
      </c>
      <c r="AC228" s="180" t="s">
        <v>7468</v>
      </c>
      <c r="AD228" s="180"/>
      <c r="AE228" s="195">
        <v>4</v>
      </c>
      <c r="AF228" s="178">
        <v>100</v>
      </c>
      <c r="AG228" s="179" t="s">
        <v>5530</v>
      </c>
      <c r="AH228" s="180" t="s">
        <v>5531</v>
      </c>
      <c r="AI228" s="181">
        <v>10</v>
      </c>
      <c r="AJ228" s="179" t="s">
        <v>5532</v>
      </c>
      <c r="AK228" s="180" t="s">
        <v>5533</v>
      </c>
      <c r="AL228" s="181">
        <v>60</v>
      </c>
      <c r="AM228" s="179" t="s">
        <v>5534</v>
      </c>
      <c r="AN228" s="180" t="s">
        <v>5533</v>
      </c>
      <c r="AO228" s="181">
        <v>10</v>
      </c>
      <c r="AP228" s="179" t="s">
        <v>5535</v>
      </c>
      <c r="AQ228" s="180" t="s">
        <v>5536</v>
      </c>
      <c r="AR228" s="181">
        <v>10</v>
      </c>
      <c r="AS228" s="179" t="s">
        <v>5537</v>
      </c>
      <c r="AT228" s="180" t="s">
        <v>5538</v>
      </c>
      <c r="AU228" s="197">
        <v>10</v>
      </c>
      <c r="AV228" s="179"/>
      <c r="AW228" s="180"/>
      <c r="AX228" s="197"/>
      <c r="AY228" s="162"/>
      <c r="AZ228" s="70"/>
      <c r="BA228" s="70"/>
      <c r="BB228" s="70"/>
      <c r="BC228" s="70"/>
      <c r="BD228" s="61"/>
      <c r="BE228" s="61"/>
      <c r="BF228" s="61"/>
      <c r="BG228" s="61"/>
      <c r="BH228" s="61"/>
      <c r="BI228" s="61"/>
    </row>
    <row r="229" spans="1:61" s="40" customFormat="1" ht="110.4" x14ac:dyDescent="0.3">
      <c r="A229" s="115">
        <v>106</v>
      </c>
      <c r="B229" s="116" t="s">
        <v>4671</v>
      </c>
      <c r="C229" s="115"/>
      <c r="D229" s="117" t="s">
        <v>5284</v>
      </c>
      <c r="E229" s="118" t="s">
        <v>7469</v>
      </c>
      <c r="F229" s="119">
        <v>3841</v>
      </c>
      <c r="G229" s="118" t="s">
        <v>7470</v>
      </c>
      <c r="H229" s="120">
        <v>2015</v>
      </c>
      <c r="I229" s="118" t="s">
        <v>5539</v>
      </c>
      <c r="J229" s="194">
        <v>142656.54999999999</v>
      </c>
      <c r="K229" s="180" t="s">
        <v>693</v>
      </c>
      <c r="L229" s="180" t="s">
        <v>5540</v>
      </c>
      <c r="M229" s="180" t="s">
        <v>5541</v>
      </c>
      <c r="N229" s="180" t="s">
        <v>5542</v>
      </c>
      <c r="O229" s="180" t="s">
        <v>5543</v>
      </c>
      <c r="P229" s="180" t="s">
        <v>7471</v>
      </c>
      <c r="Q229" s="180" t="s">
        <v>5544</v>
      </c>
      <c r="R229" s="180" t="s">
        <v>5545</v>
      </c>
      <c r="S229" s="180" t="s">
        <v>5546</v>
      </c>
      <c r="T229" s="180" t="s">
        <v>5546</v>
      </c>
      <c r="U229" s="180" t="s">
        <v>5547</v>
      </c>
      <c r="V229" s="180">
        <v>100</v>
      </c>
      <c r="W229" s="180">
        <v>75</v>
      </c>
      <c r="X229" s="151" t="s">
        <v>7460</v>
      </c>
      <c r="Y229" s="180">
        <v>6</v>
      </c>
      <c r="Z229" s="180">
        <v>1</v>
      </c>
      <c r="AA229" s="180">
        <v>4</v>
      </c>
      <c r="AB229" s="180">
        <v>14</v>
      </c>
      <c r="AC229" s="180" t="s">
        <v>7472</v>
      </c>
      <c r="AD229" s="180"/>
      <c r="AE229" s="195">
        <v>4</v>
      </c>
      <c r="AF229" s="178">
        <v>100</v>
      </c>
      <c r="AG229" s="179" t="s">
        <v>5284</v>
      </c>
      <c r="AH229" s="180" t="s">
        <v>5548</v>
      </c>
      <c r="AI229" s="181">
        <v>50</v>
      </c>
      <c r="AJ229" s="179" t="s">
        <v>5549</v>
      </c>
      <c r="AK229" s="180" t="s">
        <v>5550</v>
      </c>
      <c r="AL229" s="181">
        <v>25</v>
      </c>
      <c r="AM229" s="179" t="s">
        <v>5551</v>
      </c>
      <c r="AN229" s="180" t="s">
        <v>5552</v>
      </c>
      <c r="AO229" s="181">
        <v>25</v>
      </c>
      <c r="AP229" s="179"/>
      <c r="AQ229" s="180"/>
      <c r="AR229" s="181"/>
      <c r="AS229" s="179"/>
      <c r="AT229" s="180"/>
      <c r="AU229" s="197"/>
      <c r="AV229" s="179"/>
      <c r="AW229" s="180"/>
      <c r="AX229" s="197"/>
      <c r="AY229" s="162"/>
      <c r="AZ229" s="70"/>
      <c r="BA229" s="70"/>
      <c r="BB229" s="70"/>
      <c r="BC229" s="70"/>
      <c r="BD229" s="61"/>
      <c r="BE229" s="61"/>
      <c r="BF229" s="61"/>
      <c r="BG229" s="61"/>
      <c r="BH229" s="61"/>
      <c r="BI229" s="61"/>
    </row>
    <row r="230" spans="1:61" s="40" customFormat="1" ht="96.6" x14ac:dyDescent="0.3">
      <c r="A230" s="115">
        <v>106</v>
      </c>
      <c r="B230" s="116" t="s">
        <v>4671</v>
      </c>
      <c r="C230" s="115"/>
      <c r="D230" s="119" t="s">
        <v>4915</v>
      </c>
      <c r="E230" s="118" t="s">
        <v>5559</v>
      </c>
      <c r="F230" s="119">
        <v>18271</v>
      </c>
      <c r="G230" s="118" t="s">
        <v>7473</v>
      </c>
      <c r="H230" s="120">
        <v>2016</v>
      </c>
      <c r="I230" s="118" t="s">
        <v>5553</v>
      </c>
      <c r="J230" s="194">
        <v>122179.01</v>
      </c>
      <c r="K230" s="180" t="s">
        <v>693</v>
      </c>
      <c r="L230" s="180" t="s">
        <v>5554</v>
      </c>
      <c r="M230" s="180" t="s">
        <v>5555</v>
      </c>
      <c r="N230" s="180" t="s">
        <v>5556</v>
      </c>
      <c r="O230" s="180" t="s">
        <v>5557</v>
      </c>
      <c r="P230" s="180">
        <v>60700</v>
      </c>
      <c r="Q230" s="180">
        <v>12.06</v>
      </c>
      <c r="R230" s="180">
        <v>0.18</v>
      </c>
      <c r="S230" s="180">
        <v>17.88</v>
      </c>
      <c r="T230" s="180">
        <v>12.38</v>
      </c>
      <c r="U230" s="180">
        <v>12.06</v>
      </c>
      <c r="V230" s="180">
        <v>100</v>
      </c>
      <c r="W230" s="180">
        <v>60</v>
      </c>
      <c r="X230" s="151" t="s">
        <v>7460</v>
      </c>
      <c r="Y230" s="180">
        <v>3</v>
      </c>
      <c r="Z230" s="180">
        <v>10</v>
      </c>
      <c r="AA230" s="180">
        <v>5</v>
      </c>
      <c r="AB230" s="180">
        <v>44</v>
      </c>
      <c r="AC230" s="180" t="s">
        <v>7474</v>
      </c>
      <c r="AD230" s="180"/>
      <c r="AE230" s="195">
        <v>5</v>
      </c>
      <c r="AF230" s="178">
        <v>100</v>
      </c>
      <c r="AG230" s="179" t="s">
        <v>5558</v>
      </c>
      <c r="AH230" s="180" t="s">
        <v>5559</v>
      </c>
      <c r="AI230" s="181">
        <v>50</v>
      </c>
      <c r="AJ230" s="179" t="s">
        <v>5560</v>
      </c>
      <c r="AK230" s="180" t="s">
        <v>5561</v>
      </c>
      <c r="AL230" s="181">
        <v>50</v>
      </c>
      <c r="AM230" s="179"/>
      <c r="AN230" s="180"/>
      <c r="AO230" s="181"/>
      <c r="AP230" s="179"/>
      <c r="AQ230" s="180"/>
      <c r="AR230" s="181"/>
      <c r="AS230" s="179"/>
      <c r="AT230" s="180"/>
      <c r="AU230" s="197"/>
      <c r="AV230" s="179"/>
      <c r="AW230" s="180"/>
      <c r="AX230" s="197"/>
      <c r="AY230" s="162"/>
      <c r="AZ230" s="70"/>
      <c r="BA230" s="70"/>
      <c r="BB230" s="70"/>
      <c r="BC230" s="70"/>
      <c r="BD230" s="61"/>
      <c r="BE230" s="61"/>
      <c r="BF230" s="61"/>
      <c r="BG230" s="61"/>
      <c r="BH230" s="61"/>
      <c r="BI230" s="61"/>
    </row>
    <row r="231" spans="1:61" s="40" customFormat="1" ht="96.6" x14ac:dyDescent="0.3">
      <c r="A231" s="115">
        <v>106</v>
      </c>
      <c r="B231" s="116" t="s">
        <v>4671</v>
      </c>
      <c r="C231" s="115"/>
      <c r="D231" s="119" t="s">
        <v>4915</v>
      </c>
      <c r="E231" s="118" t="s">
        <v>5559</v>
      </c>
      <c r="F231" s="119">
        <v>18271</v>
      </c>
      <c r="G231" s="118" t="s">
        <v>7475</v>
      </c>
      <c r="H231" s="120">
        <v>2016</v>
      </c>
      <c r="I231" s="118" t="s">
        <v>5562</v>
      </c>
      <c r="J231" s="194">
        <v>56211.5</v>
      </c>
      <c r="K231" s="180" t="s">
        <v>693</v>
      </c>
      <c r="L231" s="180" t="s">
        <v>5563</v>
      </c>
      <c r="M231" s="180" t="s">
        <v>5564</v>
      </c>
      <c r="N231" s="180" t="s">
        <v>5565</v>
      </c>
      <c r="O231" s="180" t="s">
        <v>5566</v>
      </c>
      <c r="P231" s="180">
        <v>60492</v>
      </c>
      <c r="Q231" s="180">
        <v>6.77</v>
      </c>
      <c r="R231" s="180">
        <v>0.23</v>
      </c>
      <c r="S231" s="180">
        <v>17.88</v>
      </c>
      <c r="T231" s="180">
        <v>12.38</v>
      </c>
      <c r="U231" s="180">
        <v>6.77</v>
      </c>
      <c r="V231" s="180">
        <v>100</v>
      </c>
      <c r="W231" s="180">
        <v>60</v>
      </c>
      <c r="X231" s="151" t="s">
        <v>7460</v>
      </c>
      <c r="Y231" s="180">
        <v>3</v>
      </c>
      <c r="Z231" s="180">
        <v>4</v>
      </c>
      <c r="AA231" s="180">
        <v>4</v>
      </c>
      <c r="AB231" s="180">
        <v>44</v>
      </c>
      <c r="AC231" s="180" t="s">
        <v>7476</v>
      </c>
      <c r="AD231" s="180"/>
      <c r="AE231" s="195">
        <v>5</v>
      </c>
      <c r="AF231" s="178">
        <v>100</v>
      </c>
      <c r="AG231" s="179" t="s">
        <v>5558</v>
      </c>
      <c r="AH231" s="180" t="s">
        <v>5559</v>
      </c>
      <c r="AI231" s="181">
        <v>50</v>
      </c>
      <c r="AJ231" s="179" t="s">
        <v>5567</v>
      </c>
      <c r="AK231" s="180" t="s">
        <v>4916</v>
      </c>
      <c r="AL231" s="181">
        <v>25</v>
      </c>
      <c r="AM231" s="179" t="s">
        <v>5568</v>
      </c>
      <c r="AN231" s="180" t="s">
        <v>5559</v>
      </c>
      <c r="AO231" s="181">
        <v>25</v>
      </c>
      <c r="AP231" s="179"/>
      <c r="AQ231" s="180"/>
      <c r="AR231" s="181"/>
      <c r="AS231" s="179"/>
      <c r="AT231" s="180"/>
      <c r="AU231" s="197"/>
      <c r="AV231" s="179"/>
      <c r="AW231" s="180"/>
      <c r="AX231" s="197"/>
      <c r="AY231" s="162"/>
      <c r="AZ231" s="70"/>
      <c r="BA231" s="70"/>
      <c r="BB231" s="70"/>
      <c r="BC231" s="70"/>
      <c r="BD231" s="61"/>
      <c r="BE231" s="61"/>
      <c r="BF231" s="61"/>
      <c r="BG231" s="61"/>
      <c r="BH231" s="61"/>
      <c r="BI231" s="61"/>
    </row>
    <row r="232" spans="1:61" s="40" customFormat="1" ht="96.6" x14ac:dyDescent="0.3">
      <c r="A232" s="115">
        <v>106</v>
      </c>
      <c r="B232" s="116" t="s">
        <v>4671</v>
      </c>
      <c r="C232" s="115"/>
      <c r="D232" s="119" t="s">
        <v>2592</v>
      </c>
      <c r="E232" s="118" t="s">
        <v>5574</v>
      </c>
      <c r="F232" s="119">
        <v>3776</v>
      </c>
      <c r="G232" s="118" t="s">
        <v>7477</v>
      </c>
      <c r="H232" s="120">
        <v>2016</v>
      </c>
      <c r="I232" s="118" t="s">
        <v>5569</v>
      </c>
      <c r="J232" s="194">
        <v>284507.45</v>
      </c>
      <c r="K232" s="180" t="s">
        <v>693</v>
      </c>
      <c r="L232" s="180" t="s">
        <v>5570</v>
      </c>
      <c r="M232" s="180" t="s">
        <v>5571</v>
      </c>
      <c r="N232" s="180" t="s">
        <v>5572</v>
      </c>
      <c r="O232" s="180" t="s">
        <v>5573</v>
      </c>
      <c r="P232" s="180">
        <v>60664</v>
      </c>
      <c r="Q232" s="180">
        <v>57.29</v>
      </c>
      <c r="R232" s="180">
        <v>27.033000000000001</v>
      </c>
      <c r="S232" s="180">
        <v>17.88</v>
      </c>
      <c r="T232" s="180">
        <v>12.38</v>
      </c>
      <c r="U232" s="180">
        <v>57.29</v>
      </c>
      <c r="V232" s="180">
        <v>100</v>
      </c>
      <c r="W232" s="180">
        <v>60</v>
      </c>
      <c r="X232" s="151" t="s">
        <v>7460</v>
      </c>
      <c r="Y232" s="180">
        <v>4</v>
      </c>
      <c r="Z232" s="180">
        <v>5</v>
      </c>
      <c r="AA232" s="180">
        <v>4</v>
      </c>
      <c r="AB232" s="180">
        <v>10</v>
      </c>
      <c r="AC232" s="180" t="s">
        <v>7478</v>
      </c>
      <c r="AD232" s="180"/>
      <c r="AE232" s="195">
        <v>5</v>
      </c>
      <c r="AF232" s="178">
        <v>100</v>
      </c>
      <c r="AG232" s="179" t="s">
        <v>2592</v>
      </c>
      <c r="AH232" s="180" t="s">
        <v>5574</v>
      </c>
      <c r="AI232" s="181">
        <v>75</v>
      </c>
      <c r="AJ232" s="179" t="s">
        <v>5575</v>
      </c>
      <c r="AK232" s="180" t="s">
        <v>3891</v>
      </c>
      <c r="AL232" s="181">
        <v>25</v>
      </c>
      <c r="AM232" s="179"/>
      <c r="AN232" s="180"/>
      <c r="AO232" s="181"/>
      <c r="AP232" s="179"/>
      <c r="AQ232" s="180"/>
      <c r="AR232" s="181"/>
      <c r="AS232" s="179"/>
      <c r="AT232" s="180"/>
      <c r="AU232" s="197"/>
      <c r="AV232" s="179"/>
      <c r="AW232" s="180"/>
      <c r="AX232" s="197"/>
      <c r="AY232" s="162"/>
      <c r="AZ232" s="70"/>
      <c r="BA232" s="70"/>
      <c r="BB232" s="70"/>
      <c r="BC232" s="70"/>
      <c r="BD232" s="61"/>
      <c r="BE232" s="61"/>
      <c r="BF232" s="61"/>
      <c r="BG232" s="61"/>
      <c r="BH232" s="61"/>
      <c r="BI232" s="61"/>
    </row>
    <row r="233" spans="1:61" s="40" customFormat="1" ht="276" x14ac:dyDescent="0.3">
      <c r="A233" s="115">
        <v>106</v>
      </c>
      <c r="B233" s="116" t="s">
        <v>4671</v>
      </c>
      <c r="C233" s="115"/>
      <c r="D233" s="117" t="s">
        <v>3974</v>
      </c>
      <c r="E233" s="118" t="s">
        <v>5136</v>
      </c>
      <c r="F233" s="119">
        <v>2013</v>
      </c>
      <c r="G233" s="118" t="s">
        <v>7479</v>
      </c>
      <c r="H233" s="120">
        <v>2016</v>
      </c>
      <c r="I233" s="118" t="s">
        <v>5576</v>
      </c>
      <c r="J233" s="194">
        <v>134836.21</v>
      </c>
      <c r="K233" s="180" t="s">
        <v>693</v>
      </c>
      <c r="L233" s="180" t="s">
        <v>5577</v>
      </c>
      <c r="M233" s="180" t="s">
        <v>5578</v>
      </c>
      <c r="N233" s="180" t="s">
        <v>5579</v>
      </c>
      <c r="O233" s="180" t="s">
        <v>5580</v>
      </c>
      <c r="P233" s="180" t="s">
        <v>7480</v>
      </c>
      <c r="Q233" s="180">
        <v>41.07</v>
      </c>
      <c r="R233" s="180">
        <v>10.81</v>
      </c>
      <c r="S233" s="180">
        <v>17.88</v>
      </c>
      <c r="T233" s="180">
        <v>12.38</v>
      </c>
      <c r="U233" s="180">
        <v>41.07</v>
      </c>
      <c r="V233" s="180">
        <v>100</v>
      </c>
      <c r="W233" s="180">
        <v>75</v>
      </c>
      <c r="X233" s="151" t="s">
        <v>7460</v>
      </c>
      <c r="Y233" s="180">
        <v>6</v>
      </c>
      <c r="Z233" s="200" t="s">
        <v>5581</v>
      </c>
      <c r="AA233" s="200" t="s">
        <v>5582</v>
      </c>
      <c r="AB233" s="180">
        <v>25</v>
      </c>
      <c r="AC233" s="151" t="s">
        <v>7481</v>
      </c>
      <c r="AD233" s="180"/>
      <c r="AE233" s="195">
        <v>4</v>
      </c>
      <c r="AF233" s="178">
        <v>100</v>
      </c>
      <c r="AG233" s="179" t="s">
        <v>3974</v>
      </c>
      <c r="AH233" s="180" t="s">
        <v>5583</v>
      </c>
      <c r="AI233" s="181"/>
      <c r="AJ233" s="179"/>
      <c r="AK233" s="180"/>
      <c r="AL233" s="181"/>
      <c r="AM233" s="179"/>
      <c r="AN233" s="180"/>
      <c r="AO233" s="181"/>
      <c r="AP233" s="179"/>
      <c r="AQ233" s="180"/>
      <c r="AR233" s="181"/>
      <c r="AS233" s="179"/>
      <c r="AT233" s="180"/>
      <c r="AU233" s="197"/>
      <c r="AV233" s="179"/>
      <c r="AW233" s="180"/>
      <c r="AX233" s="197"/>
      <c r="AY233" s="162"/>
      <c r="AZ233" s="70"/>
      <c r="BA233" s="70"/>
      <c r="BB233" s="70"/>
      <c r="BC233" s="70"/>
      <c r="BD233" s="61"/>
      <c r="BE233" s="61"/>
      <c r="BF233" s="61"/>
      <c r="BG233" s="61"/>
      <c r="BH233" s="61"/>
      <c r="BI233" s="61"/>
    </row>
    <row r="234" spans="1:61" s="40" customFormat="1" ht="110.4" x14ac:dyDescent="0.3">
      <c r="A234" s="115">
        <v>106</v>
      </c>
      <c r="B234" s="116" t="s">
        <v>4671</v>
      </c>
      <c r="C234" s="115"/>
      <c r="D234" s="119" t="s">
        <v>2364</v>
      </c>
      <c r="E234" s="118" t="s">
        <v>4763</v>
      </c>
      <c r="F234" s="119">
        <v>4540</v>
      </c>
      <c r="G234" s="118" t="s">
        <v>5584</v>
      </c>
      <c r="H234" s="120">
        <v>2016</v>
      </c>
      <c r="I234" s="118" t="s">
        <v>5585</v>
      </c>
      <c r="J234" s="194">
        <v>94056.41</v>
      </c>
      <c r="K234" s="180" t="s">
        <v>693</v>
      </c>
      <c r="L234" s="180" t="s">
        <v>5586</v>
      </c>
      <c r="M234" s="180" t="s">
        <v>5587</v>
      </c>
      <c r="N234" s="180" t="s">
        <v>5588</v>
      </c>
      <c r="O234" s="180" t="s">
        <v>5589</v>
      </c>
      <c r="P234" s="180" t="s">
        <v>7482</v>
      </c>
      <c r="Q234" s="180">
        <v>10.8</v>
      </c>
      <c r="R234" s="180">
        <v>0.7</v>
      </c>
      <c r="S234" s="180">
        <v>17.88</v>
      </c>
      <c r="T234" s="180">
        <v>12.38</v>
      </c>
      <c r="U234" s="180">
        <v>10.8</v>
      </c>
      <c r="V234" s="180">
        <v>100</v>
      </c>
      <c r="W234" s="180">
        <v>60</v>
      </c>
      <c r="X234" s="151" t="s">
        <v>7460</v>
      </c>
      <c r="Y234" s="180"/>
      <c r="Z234" s="180"/>
      <c r="AA234" s="180"/>
      <c r="AB234" s="180"/>
      <c r="AC234" s="180" t="s">
        <v>7483</v>
      </c>
      <c r="AD234" s="180"/>
      <c r="AE234" s="195">
        <v>5</v>
      </c>
      <c r="AF234" s="178">
        <v>100</v>
      </c>
      <c r="AG234" s="179" t="s">
        <v>5590</v>
      </c>
      <c r="AH234" s="180" t="s">
        <v>5591</v>
      </c>
      <c r="AI234" s="181">
        <v>100</v>
      </c>
      <c r="AJ234" s="179"/>
      <c r="AK234" s="180"/>
      <c r="AL234" s="181"/>
      <c r="AM234" s="179"/>
      <c r="AN234" s="180"/>
      <c r="AO234" s="181"/>
      <c r="AP234" s="179"/>
      <c r="AQ234" s="180"/>
      <c r="AR234" s="181"/>
      <c r="AS234" s="179"/>
      <c r="AT234" s="180"/>
      <c r="AU234" s="197"/>
      <c r="AV234" s="179"/>
      <c r="AW234" s="180"/>
      <c r="AX234" s="197"/>
      <c r="AY234" s="162"/>
      <c r="AZ234" s="70"/>
      <c r="BA234" s="70"/>
      <c r="BB234" s="70"/>
      <c r="BC234" s="70"/>
      <c r="BD234" s="61"/>
      <c r="BE234" s="61"/>
      <c r="BF234" s="61"/>
      <c r="BG234" s="61"/>
      <c r="BH234" s="61"/>
      <c r="BI234" s="61"/>
    </row>
    <row r="235" spans="1:61" s="40" customFormat="1" ht="165.6" x14ac:dyDescent="0.3">
      <c r="A235" s="115">
        <v>106</v>
      </c>
      <c r="B235" s="116" t="s">
        <v>4671</v>
      </c>
      <c r="C235" s="115"/>
      <c r="D235" s="117" t="s">
        <v>2368</v>
      </c>
      <c r="E235" s="118" t="s">
        <v>2367</v>
      </c>
      <c r="F235" s="119">
        <v>3939</v>
      </c>
      <c r="G235" s="118" t="s">
        <v>5592</v>
      </c>
      <c r="H235" s="120">
        <v>2016</v>
      </c>
      <c r="I235" s="118" t="s">
        <v>5593</v>
      </c>
      <c r="J235" s="194">
        <v>595580.86</v>
      </c>
      <c r="K235" s="180" t="s">
        <v>693</v>
      </c>
      <c r="L235" s="180" t="s">
        <v>5594</v>
      </c>
      <c r="M235" s="180" t="s">
        <v>5595</v>
      </c>
      <c r="N235" s="180" t="s">
        <v>5596</v>
      </c>
      <c r="O235" s="180" t="s">
        <v>5597</v>
      </c>
      <c r="P235" s="180">
        <v>60901</v>
      </c>
      <c r="Q235" s="180">
        <v>120</v>
      </c>
      <c r="R235" s="180">
        <v>49</v>
      </c>
      <c r="S235" s="180">
        <v>53.73</v>
      </c>
      <c r="T235" s="180">
        <v>17.27</v>
      </c>
      <c r="U235" s="180">
        <v>120</v>
      </c>
      <c r="V235" s="180">
        <v>100</v>
      </c>
      <c r="W235" s="180">
        <v>60</v>
      </c>
      <c r="X235" s="151" t="s">
        <v>7460</v>
      </c>
      <c r="Y235" s="180">
        <v>3</v>
      </c>
      <c r="Z235" s="180">
        <v>9</v>
      </c>
      <c r="AA235" s="180">
        <v>2</v>
      </c>
      <c r="AB235" s="180">
        <v>44</v>
      </c>
      <c r="AC235" s="180" t="s">
        <v>7484</v>
      </c>
      <c r="AD235" s="180" t="s">
        <v>2633</v>
      </c>
      <c r="AE235" s="195">
        <v>5</v>
      </c>
      <c r="AF235" s="178" t="s">
        <v>7485</v>
      </c>
      <c r="AG235" s="179" t="s">
        <v>2368</v>
      </c>
      <c r="AH235" s="180" t="s">
        <v>5598</v>
      </c>
      <c r="AI235" s="181">
        <v>75</v>
      </c>
      <c r="AJ235" s="179" t="s">
        <v>5599</v>
      </c>
      <c r="AK235" s="180" t="s">
        <v>5600</v>
      </c>
      <c r="AL235" s="181">
        <v>25</v>
      </c>
      <c r="AM235" s="179"/>
      <c r="AN235" s="180"/>
      <c r="AO235" s="181"/>
      <c r="AP235" s="179"/>
      <c r="AQ235" s="180"/>
      <c r="AR235" s="181"/>
      <c r="AS235" s="179"/>
      <c r="AT235" s="180"/>
      <c r="AU235" s="197"/>
      <c r="AV235" s="179"/>
      <c r="AW235" s="180"/>
      <c r="AX235" s="197"/>
      <c r="AY235" s="162"/>
      <c r="AZ235" s="70"/>
      <c r="BA235" s="70"/>
      <c r="BB235" s="70"/>
      <c r="BC235" s="70"/>
      <c r="BD235" s="61"/>
      <c r="BE235" s="61"/>
      <c r="BF235" s="61"/>
      <c r="BG235" s="61"/>
      <c r="BH235" s="61"/>
      <c r="BI235" s="61"/>
    </row>
    <row r="236" spans="1:61" s="40" customFormat="1" ht="96.6" x14ac:dyDescent="0.3">
      <c r="A236" s="115">
        <v>106</v>
      </c>
      <c r="B236" s="116" t="s">
        <v>4671</v>
      </c>
      <c r="C236" s="115"/>
      <c r="D236" s="117" t="s">
        <v>4697</v>
      </c>
      <c r="E236" s="118" t="s">
        <v>7486</v>
      </c>
      <c r="F236" s="134">
        <v>3438</v>
      </c>
      <c r="G236" s="118" t="s">
        <v>5601</v>
      </c>
      <c r="H236" s="120">
        <v>2016</v>
      </c>
      <c r="I236" s="118" t="s">
        <v>5071</v>
      </c>
      <c r="J236" s="194">
        <v>155049.95000000001</v>
      </c>
      <c r="K236" s="180" t="s">
        <v>693</v>
      </c>
      <c r="L236" s="180" t="s">
        <v>5072</v>
      </c>
      <c r="M236" s="180" t="s">
        <v>5073</v>
      </c>
      <c r="N236" s="180" t="s">
        <v>5074</v>
      </c>
      <c r="O236" s="180" t="s">
        <v>5075</v>
      </c>
      <c r="P236" s="180" t="s">
        <v>7487</v>
      </c>
      <c r="Q236" s="180">
        <v>46.71</v>
      </c>
      <c r="R236" s="180">
        <v>16.45</v>
      </c>
      <c r="S236" s="180">
        <v>17.88</v>
      </c>
      <c r="T236" s="180">
        <v>12.38</v>
      </c>
      <c r="U236" s="180">
        <v>46.71</v>
      </c>
      <c r="V236" s="180">
        <v>100</v>
      </c>
      <c r="W236" s="180">
        <v>50</v>
      </c>
      <c r="X236" s="151" t="s">
        <v>7460</v>
      </c>
      <c r="Y236" s="180">
        <v>6</v>
      </c>
      <c r="Z236" s="180">
        <v>6</v>
      </c>
      <c r="AA236" s="180">
        <v>6</v>
      </c>
      <c r="AB236" s="180">
        <v>14</v>
      </c>
      <c r="AC236" s="151" t="s">
        <v>7488</v>
      </c>
      <c r="AD236" s="180"/>
      <c r="AE236" s="195">
        <v>4</v>
      </c>
      <c r="AF236" s="178">
        <v>100</v>
      </c>
      <c r="AG236" s="179"/>
      <c r="AH236" s="180" t="s">
        <v>4690</v>
      </c>
      <c r="AI236" s="181" t="s">
        <v>4681</v>
      </c>
      <c r="AJ236" s="179"/>
      <c r="AK236" s="180"/>
      <c r="AL236" s="181"/>
      <c r="AM236" s="179"/>
      <c r="AN236" s="180"/>
      <c r="AO236" s="181"/>
      <c r="AP236" s="179"/>
      <c r="AQ236" s="180"/>
      <c r="AR236" s="181"/>
      <c r="AS236" s="179"/>
      <c r="AT236" s="180"/>
      <c r="AU236" s="197"/>
      <c r="AV236" s="179"/>
      <c r="AW236" s="180"/>
      <c r="AX236" s="197"/>
      <c r="AY236" s="162"/>
      <c r="AZ236" s="70"/>
      <c r="BA236" s="70"/>
      <c r="BB236" s="70"/>
      <c r="BC236" s="70"/>
      <c r="BD236" s="61"/>
      <c r="BE236" s="61"/>
      <c r="BF236" s="61"/>
      <c r="BG236" s="61"/>
      <c r="BH236" s="61"/>
      <c r="BI236" s="61"/>
    </row>
    <row r="237" spans="1:61" s="40" customFormat="1" ht="110.4" x14ac:dyDescent="0.3">
      <c r="A237" s="115">
        <v>106</v>
      </c>
      <c r="B237" s="116" t="s">
        <v>4671</v>
      </c>
      <c r="C237" s="115"/>
      <c r="D237" s="117" t="s">
        <v>4337</v>
      </c>
      <c r="E237" s="118" t="s">
        <v>4898</v>
      </c>
      <c r="F237" s="119">
        <v>9089</v>
      </c>
      <c r="G237" s="118" t="s">
        <v>7489</v>
      </c>
      <c r="H237" s="120">
        <v>2017</v>
      </c>
      <c r="I237" s="118" t="s">
        <v>7490</v>
      </c>
      <c r="J237" s="194">
        <v>834346.88</v>
      </c>
      <c r="K237" s="180" t="s">
        <v>693</v>
      </c>
      <c r="L237" s="180" t="s">
        <v>7491</v>
      </c>
      <c r="M237" s="180" t="s">
        <v>7492</v>
      </c>
      <c r="N237" s="180" t="s">
        <v>7493</v>
      </c>
      <c r="O237" s="180" t="s">
        <v>7494</v>
      </c>
      <c r="P237" s="180">
        <v>62061</v>
      </c>
      <c r="Q237" s="180" t="s">
        <v>7495</v>
      </c>
      <c r="R237" s="180">
        <v>82.77</v>
      </c>
      <c r="S237" s="180" t="s">
        <v>7496</v>
      </c>
      <c r="T237" s="180" t="s">
        <v>7497</v>
      </c>
      <c r="U237" s="180" t="s">
        <v>7495</v>
      </c>
      <c r="V237" s="180">
        <v>100</v>
      </c>
      <c r="W237" s="180">
        <v>40</v>
      </c>
      <c r="X237" s="151" t="s">
        <v>7460</v>
      </c>
      <c r="Y237" s="180"/>
      <c r="Z237" s="180"/>
      <c r="AA237" s="180"/>
      <c r="AB237" s="180"/>
      <c r="AC237" s="180" t="s">
        <v>7498</v>
      </c>
      <c r="AD237" s="180"/>
      <c r="AE237" s="195">
        <v>5</v>
      </c>
      <c r="AF237" s="201">
        <v>100</v>
      </c>
      <c r="AG237" s="179" t="s">
        <v>5373</v>
      </c>
      <c r="AH237" s="180" t="s">
        <v>7499</v>
      </c>
      <c r="AI237" s="197" t="s">
        <v>7500</v>
      </c>
      <c r="AJ237" s="179"/>
      <c r="AK237" s="180"/>
      <c r="AL237" s="197"/>
      <c r="AM237" s="179"/>
      <c r="AN237" s="180"/>
      <c r="AO237" s="197"/>
      <c r="AP237" s="179"/>
      <c r="AQ237" s="180"/>
      <c r="AR237" s="197"/>
      <c r="AS237" s="179"/>
      <c r="AT237" s="180"/>
      <c r="AU237" s="197"/>
      <c r="AV237" s="179"/>
      <c r="AW237" s="180"/>
      <c r="AX237" s="197"/>
      <c r="AY237" s="162"/>
      <c r="AZ237" s="70"/>
      <c r="BA237" s="70"/>
      <c r="BB237" s="70"/>
      <c r="BC237" s="70"/>
      <c r="BD237" s="61"/>
      <c r="BE237" s="61"/>
      <c r="BF237" s="61"/>
      <c r="BG237" s="61"/>
      <c r="BH237" s="61"/>
      <c r="BI237" s="61"/>
    </row>
    <row r="238" spans="1:61" s="40" customFormat="1" ht="110.4" x14ac:dyDescent="0.3">
      <c r="A238" s="115">
        <v>106</v>
      </c>
      <c r="B238" s="116" t="s">
        <v>4671</v>
      </c>
      <c r="C238" s="115"/>
      <c r="D238" s="117" t="s">
        <v>5284</v>
      </c>
      <c r="E238" s="118" t="s">
        <v>7501</v>
      </c>
      <c r="F238" s="119">
        <v>3111</v>
      </c>
      <c r="G238" s="133" t="s">
        <v>7502</v>
      </c>
      <c r="H238" s="120">
        <v>2017</v>
      </c>
      <c r="I238" s="118" t="s">
        <v>7503</v>
      </c>
      <c r="J238" s="194">
        <v>173296.16</v>
      </c>
      <c r="K238" s="180" t="s">
        <v>693</v>
      </c>
      <c r="L238" s="180" t="s">
        <v>7504</v>
      </c>
      <c r="M238" s="180" t="s">
        <v>7505</v>
      </c>
      <c r="N238" s="180" t="s">
        <v>7506</v>
      </c>
      <c r="O238" s="180" t="s">
        <v>7507</v>
      </c>
      <c r="P238" s="202">
        <v>62555</v>
      </c>
      <c r="Q238" s="180">
        <v>31.63</v>
      </c>
      <c r="R238" s="180">
        <v>17.190000000000001</v>
      </c>
      <c r="S238" s="180">
        <v>17.88</v>
      </c>
      <c r="T238" s="180">
        <v>12.38</v>
      </c>
      <c r="U238" s="180">
        <v>44.01</v>
      </c>
      <c r="V238" s="180">
        <v>80</v>
      </c>
      <c r="W238" s="180">
        <v>40</v>
      </c>
      <c r="X238" s="151" t="s">
        <v>7460</v>
      </c>
      <c r="Y238" s="180">
        <v>6</v>
      </c>
      <c r="Z238" s="180">
        <v>4</v>
      </c>
      <c r="AA238" s="180">
        <v>1</v>
      </c>
      <c r="AB238" s="180">
        <v>46</v>
      </c>
      <c r="AC238" s="203" t="s">
        <v>7508</v>
      </c>
      <c r="AD238" s="180">
        <v>12.38</v>
      </c>
      <c r="AE238" s="195">
        <v>5</v>
      </c>
      <c r="AF238" s="201">
        <v>100</v>
      </c>
      <c r="AG238" s="179" t="s">
        <v>5284</v>
      </c>
      <c r="AH238" s="180" t="s">
        <v>7509</v>
      </c>
      <c r="AI238" s="197">
        <v>100</v>
      </c>
      <c r="AJ238" s="179"/>
      <c r="AK238" s="180"/>
      <c r="AL238" s="197"/>
      <c r="AM238" s="179"/>
      <c r="AN238" s="180"/>
      <c r="AO238" s="197"/>
      <c r="AP238" s="179"/>
      <c r="AQ238" s="180"/>
      <c r="AR238" s="197"/>
      <c r="AS238" s="179"/>
      <c r="AT238" s="180"/>
      <c r="AU238" s="197"/>
      <c r="AV238" s="179"/>
      <c r="AW238" s="180"/>
      <c r="AX238" s="197"/>
      <c r="AY238" s="162"/>
      <c r="AZ238" s="70"/>
      <c r="BA238" s="70"/>
      <c r="BB238" s="70"/>
      <c r="BC238" s="70"/>
      <c r="BD238" s="61"/>
      <c r="BE238" s="61"/>
      <c r="BF238" s="61"/>
      <c r="BG238" s="61"/>
      <c r="BH238" s="61"/>
      <c r="BI238" s="61"/>
    </row>
    <row r="239" spans="1:61" s="40" customFormat="1" ht="151.80000000000001" x14ac:dyDescent="0.3">
      <c r="A239" s="115">
        <v>106</v>
      </c>
      <c r="B239" s="116" t="s">
        <v>4671</v>
      </c>
      <c r="C239" s="115"/>
      <c r="D239" s="117" t="s">
        <v>4764</v>
      </c>
      <c r="E239" s="118" t="s">
        <v>7510</v>
      </c>
      <c r="F239" s="119">
        <v>2885</v>
      </c>
      <c r="G239" s="133" t="s">
        <v>7511</v>
      </c>
      <c r="H239" s="120">
        <v>2017</v>
      </c>
      <c r="I239" s="118" t="s">
        <v>7512</v>
      </c>
      <c r="J239" s="204">
        <v>152286.88</v>
      </c>
      <c r="K239" s="180" t="s">
        <v>693</v>
      </c>
      <c r="L239" s="180" t="s">
        <v>7513</v>
      </c>
      <c r="M239" s="180" t="s">
        <v>7514</v>
      </c>
      <c r="N239" s="180" t="s">
        <v>7515</v>
      </c>
      <c r="O239" s="180" t="s">
        <v>7516</v>
      </c>
      <c r="P239" s="202" t="s">
        <v>7517</v>
      </c>
      <c r="Q239" s="180">
        <v>41.07</v>
      </c>
      <c r="R239" s="180">
        <v>15.11</v>
      </c>
      <c r="S239" s="180">
        <v>17.88</v>
      </c>
      <c r="T239" s="180">
        <v>18.899999999999999</v>
      </c>
      <c r="U239" s="180"/>
      <c r="V239" s="180">
        <v>100</v>
      </c>
      <c r="W239" s="180">
        <v>40</v>
      </c>
      <c r="X239" s="151" t="s">
        <v>7460</v>
      </c>
      <c r="Y239" s="180">
        <v>3</v>
      </c>
      <c r="Z239" s="180">
        <v>1</v>
      </c>
      <c r="AA239" s="180">
        <v>7</v>
      </c>
      <c r="AB239" s="180">
        <v>30</v>
      </c>
      <c r="AC239" s="180" t="s">
        <v>7518</v>
      </c>
      <c r="AD239" s="180"/>
      <c r="AE239" s="195">
        <v>5</v>
      </c>
      <c r="AF239" s="201">
        <v>100</v>
      </c>
      <c r="AG239" s="205" t="s">
        <v>4764</v>
      </c>
      <c r="AH239" s="180" t="s">
        <v>7510</v>
      </c>
      <c r="AI239" s="197"/>
      <c r="AJ239" s="179"/>
      <c r="AK239" s="180"/>
      <c r="AL239" s="197"/>
      <c r="AM239" s="179"/>
      <c r="AN239" s="180"/>
      <c r="AO239" s="197"/>
      <c r="AP239" s="179"/>
      <c r="AQ239" s="180"/>
      <c r="AR239" s="197"/>
      <c r="AS239" s="179"/>
      <c r="AT239" s="180"/>
      <c r="AU239" s="197"/>
      <c r="AV239" s="179"/>
      <c r="AW239" s="180"/>
      <c r="AX239" s="197"/>
      <c r="AY239" s="162"/>
      <c r="AZ239" s="70"/>
      <c r="BA239" s="70"/>
      <c r="BB239" s="70"/>
      <c r="BC239" s="70"/>
      <c r="BD239" s="61"/>
      <c r="BE239" s="61"/>
      <c r="BF239" s="61"/>
      <c r="BG239" s="61"/>
      <c r="BH239" s="61"/>
      <c r="BI239" s="61"/>
    </row>
    <row r="240" spans="1:61" s="40" customFormat="1" ht="234.6" x14ac:dyDescent="0.3">
      <c r="A240" s="115">
        <v>106</v>
      </c>
      <c r="B240" s="116" t="s">
        <v>4671</v>
      </c>
      <c r="C240" s="115"/>
      <c r="D240" s="117" t="s">
        <v>2368</v>
      </c>
      <c r="E240" s="118" t="s">
        <v>5415</v>
      </c>
      <c r="F240" s="119">
        <v>2935</v>
      </c>
      <c r="G240" s="133" t="s">
        <v>7519</v>
      </c>
      <c r="H240" s="120">
        <v>2017</v>
      </c>
      <c r="I240" s="118" t="s">
        <v>7520</v>
      </c>
      <c r="J240" s="194">
        <v>254512.59</v>
      </c>
      <c r="K240" s="180" t="s">
        <v>693</v>
      </c>
      <c r="L240" s="180" t="s">
        <v>7521</v>
      </c>
      <c r="M240" s="180" t="s">
        <v>7522</v>
      </c>
      <c r="N240" s="180" t="s">
        <v>7523</v>
      </c>
      <c r="O240" s="180" t="s">
        <v>7524</v>
      </c>
      <c r="P240" s="180">
        <v>62378</v>
      </c>
      <c r="Q240" s="180">
        <v>55.51</v>
      </c>
      <c r="R240" s="180">
        <v>25.25</v>
      </c>
      <c r="S240" s="180">
        <v>17.88</v>
      </c>
      <c r="T240" s="180">
        <v>12.38</v>
      </c>
      <c r="U240" s="180">
        <v>55.51</v>
      </c>
      <c r="V240" s="180">
        <v>100</v>
      </c>
      <c r="W240" s="180">
        <v>40</v>
      </c>
      <c r="X240" s="151" t="s">
        <v>7460</v>
      </c>
      <c r="Y240" s="180">
        <v>4</v>
      </c>
      <c r="Z240" s="180">
        <v>4</v>
      </c>
      <c r="AA240" s="180">
        <v>3</v>
      </c>
      <c r="AB240" s="180">
        <v>44</v>
      </c>
      <c r="AC240" s="203" t="s">
        <v>7525</v>
      </c>
      <c r="AD240" s="180">
        <v>46.2</v>
      </c>
      <c r="AE240" s="195">
        <v>5</v>
      </c>
      <c r="AF240" s="201">
        <v>100</v>
      </c>
      <c r="AG240" s="179" t="s">
        <v>2368</v>
      </c>
      <c r="AH240" s="180" t="s">
        <v>2367</v>
      </c>
      <c r="AI240" s="197">
        <v>100</v>
      </c>
      <c r="AJ240" s="179"/>
      <c r="AK240" s="180"/>
      <c r="AL240" s="197"/>
      <c r="AM240" s="179"/>
      <c r="AN240" s="180"/>
      <c r="AO240" s="197"/>
      <c r="AP240" s="179"/>
      <c r="AQ240" s="180"/>
      <c r="AR240" s="197"/>
      <c r="AS240" s="179"/>
      <c r="AT240" s="180"/>
      <c r="AU240" s="197"/>
      <c r="AV240" s="179"/>
      <c r="AW240" s="180"/>
      <c r="AX240" s="197"/>
      <c r="AY240" s="162"/>
      <c r="AZ240" s="70"/>
      <c r="BA240" s="70"/>
      <c r="BB240" s="70"/>
      <c r="BC240" s="70"/>
      <c r="BD240" s="61"/>
      <c r="BE240" s="61"/>
      <c r="BF240" s="61"/>
      <c r="BG240" s="61"/>
      <c r="BH240" s="61"/>
      <c r="BI240" s="61"/>
    </row>
    <row r="241" spans="1:61" s="40" customFormat="1" ht="55.2" x14ac:dyDescent="0.3">
      <c r="A241" s="115">
        <v>106</v>
      </c>
      <c r="B241" s="116" t="s">
        <v>4671</v>
      </c>
      <c r="C241" s="115"/>
      <c r="D241" s="117" t="s">
        <v>4915</v>
      </c>
      <c r="E241" s="118" t="s">
        <v>7526</v>
      </c>
      <c r="F241" s="134">
        <v>26463</v>
      </c>
      <c r="G241" s="133" t="s">
        <v>7527</v>
      </c>
      <c r="H241" s="120">
        <v>2018</v>
      </c>
      <c r="I241" s="118" t="s">
        <v>7528</v>
      </c>
      <c r="J241" s="194">
        <v>82381.83</v>
      </c>
      <c r="K241" s="151" t="s">
        <v>790</v>
      </c>
      <c r="L241" s="180" t="s">
        <v>7529</v>
      </c>
      <c r="M241" s="180" t="s">
        <v>7530</v>
      </c>
      <c r="N241" s="180" t="s">
        <v>7531</v>
      </c>
      <c r="O241" s="180" t="s">
        <v>7532</v>
      </c>
      <c r="P241" s="180">
        <v>64188</v>
      </c>
      <c r="Q241" s="180">
        <v>38.43</v>
      </c>
      <c r="R241" s="180">
        <v>8.17</v>
      </c>
      <c r="S241" s="180">
        <v>17.88</v>
      </c>
      <c r="T241" s="180">
        <v>12.38</v>
      </c>
      <c r="U241" s="180">
        <v>38.43</v>
      </c>
      <c r="V241" s="180">
        <v>100</v>
      </c>
      <c r="W241" s="180">
        <v>20</v>
      </c>
      <c r="X241" s="151" t="s">
        <v>7460</v>
      </c>
      <c r="Y241" s="180">
        <v>4</v>
      </c>
      <c r="Z241" s="180">
        <v>5</v>
      </c>
      <c r="AA241" s="180">
        <v>5</v>
      </c>
      <c r="AB241" s="180">
        <v>44</v>
      </c>
      <c r="AC241" s="151" t="s">
        <v>7533</v>
      </c>
      <c r="AD241" s="180"/>
      <c r="AE241" s="195">
        <v>5</v>
      </c>
      <c r="AF241" s="201">
        <v>100</v>
      </c>
      <c r="AG241" s="179" t="s">
        <v>4915</v>
      </c>
      <c r="AH241" s="180" t="s">
        <v>7534</v>
      </c>
      <c r="AI241" s="197">
        <v>75</v>
      </c>
      <c r="AJ241" s="179" t="s">
        <v>7535</v>
      </c>
      <c r="AK241" s="180" t="s">
        <v>7536</v>
      </c>
      <c r="AL241" s="197">
        <v>25</v>
      </c>
      <c r="AM241" s="179"/>
      <c r="AN241" s="180"/>
      <c r="AO241" s="197"/>
      <c r="AP241" s="179"/>
      <c r="AQ241" s="180"/>
      <c r="AR241" s="197"/>
      <c r="AS241" s="179"/>
      <c r="AT241" s="180"/>
      <c r="AU241" s="197"/>
      <c r="AV241" s="179"/>
      <c r="AW241" s="180"/>
      <c r="AX241" s="197"/>
      <c r="AY241" s="162"/>
      <c r="AZ241" s="70"/>
      <c r="BA241" s="70"/>
      <c r="BB241" s="70"/>
      <c r="BC241" s="70"/>
      <c r="BD241" s="61"/>
      <c r="BE241" s="61"/>
      <c r="BF241" s="61"/>
      <c r="BG241" s="61"/>
      <c r="BH241" s="61"/>
      <c r="BI241" s="61"/>
    </row>
    <row r="242" spans="1:61" s="40" customFormat="1" ht="82.8" x14ac:dyDescent="0.3">
      <c r="A242" s="115">
        <v>106</v>
      </c>
      <c r="B242" s="116" t="s">
        <v>4671</v>
      </c>
      <c r="C242" s="115"/>
      <c r="D242" s="117" t="s">
        <v>3974</v>
      </c>
      <c r="E242" s="118" t="s">
        <v>5136</v>
      </c>
      <c r="F242" s="119">
        <v>2013</v>
      </c>
      <c r="G242" s="133" t="s">
        <v>7537</v>
      </c>
      <c r="H242" s="120">
        <v>2018</v>
      </c>
      <c r="I242" s="118" t="s">
        <v>7538</v>
      </c>
      <c r="J242" s="194">
        <v>43274.990000000005</v>
      </c>
      <c r="K242" s="151" t="s">
        <v>790</v>
      </c>
      <c r="L242" s="180" t="s">
        <v>5577</v>
      </c>
      <c r="M242" s="180" t="s">
        <v>5578</v>
      </c>
      <c r="N242" s="180" t="s">
        <v>5579</v>
      </c>
      <c r="O242" s="180" t="s">
        <v>5580</v>
      </c>
      <c r="P242" s="180">
        <v>64111</v>
      </c>
      <c r="Q242" s="180">
        <v>41.07</v>
      </c>
      <c r="R242" s="180">
        <v>4.29</v>
      </c>
      <c r="S242" s="180">
        <v>17.88</v>
      </c>
      <c r="T242" s="180">
        <v>18.899999999999999</v>
      </c>
      <c r="U242" s="180">
        <v>41.07</v>
      </c>
      <c r="V242" s="180">
        <v>100</v>
      </c>
      <c r="W242" s="180">
        <v>25</v>
      </c>
      <c r="X242" s="151" t="s">
        <v>7460</v>
      </c>
      <c r="Y242" s="180">
        <v>6</v>
      </c>
      <c r="Z242" s="180">
        <v>1</v>
      </c>
      <c r="AA242" s="180">
        <v>1</v>
      </c>
      <c r="AB242" s="180">
        <v>25</v>
      </c>
      <c r="AC242" s="151" t="s">
        <v>7539</v>
      </c>
      <c r="AD242" s="180"/>
      <c r="AE242" s="195">
        <v>4</v>
      </c>
      <c r="AF242" s="201">
        <v>100</v>
      </c>
      <c r="AG242" s="179" t="s">
        <v>3974</v>
      </c>
      <c r="AH242" s="180" t="s">
        <v>5583</v>
      </c>
      <c r="AI242" s="197"/>
      <c r="AJ242" s="179"/>
      <c r="AK242" s="180"/>
      <c r="AL242" s="197"/>
      <c r="AM242" s="179"/>
      <c r="AN242" s="180"/>
      <c r="AO242" s="197"/>
      <c r="AP242" s="179"/>
      <c r="AQ242" s="180"/>
      <c r="AR242" s="197"/>
      <c r="AS242" s="179"/>
      <c r="AT242" s="180"/>
      <c r="AU242" s="197"/>
      <c r="AV242" s="179"/>
      <c r="AW242" s="180"/>
      <c r="AX242" s="197"/>
      <c r="AY242" s="162"/>
      <c r="AZ242" s="70"/>
      <c r="BA242" s="70"/>
      <c r="BB242" s="70"/>
      <c r="BC242" s="70"/>
      <c r="BD242" s="61"/>
      <c r="BE242" s="61"/>
      <c r="BF242" s="61"/>
      <c r="BG242" s="61"/>
      <c r="BH242" s="61"/>
      <c r="BI242" s="61"/>
    </row>
    <row r="243" spans="1:61" s="40" customFormat="1" ht="220.8" x14ac:dyDescent="0.3">
      <c r="A243" s="115">
        <v>106</v>
      </c>
      <c r="B243" s="116" t="s">
        <v>4671</v>
      </c>
      <c r="C243" s="115"/>
      <c r="D243" s="117" t="s">
        <v>4764</v>
      </c>
      <c r="E243" s="118" t="s">
        <v>7540</v>
      </c>
      <c r="F243" s="134">
        <v>10373</v>
      </c>
      <c r="G243" s="133" t="s">
        <v>7541</v>
      </c>
      <c r="H243" s="120">
        <v>2018</v>
      </c>
      <c r="I243" s="118" t="s">
        <v>7542</v>
      </c>
      <c r="J243" s="204">
        <v>47027.15</v>
      </c>
      <c r="K243" s="151" t="s">
        <v>790</v>
      </c>
      <c r="L243" s="180" t="s">
        <v>7543</v>
      </c>
      <c r="M243" s="180" t="s">
        <v>7544</v>
      </c>
      <c r="N243" s="180" t="s">
        <v>7545</v>
      </c>
      <c r="O243" s="180" t="s">
        <v>7546</v>
      </c>
      <c r="P243" s="202" t="s">
        <v>7547</v>
      </c>
      <c r="Q243" s="180">
        <v>41.07</v>
      </c>
      <c r="R243" s="180">
        <v>4.67</v>
      </c>
      <c r="S243" s="180">
        <v>17.88</v>
      </c>
      <c r="T243" s="180">
        <v>18.899999999999999</v>
      </c>
      <c r="U243" s="180"/>
      <c r="V243" s="180">
        <v>100</v>
      </c>
      <c r="W243" s="180">
        <v>100</v>
      </c>
      <c r="X243" s="151" t="s">
        <v>7460</v>
      </c>
      <c r="Y243" s="180">
        <v>1</v>
      </c>
      <c r="Z243" s="180">
        <v>1</v>
      </c>
      <c r="AA243" s="180">
        <v>6</v>
      </c>
      <c r="AB243" s="180">
        <v>47</v>
      </c>
      <c r="AC243" s="151" t="s">
        <v>7548</v>
      </c>
      <c r="AD243" s="180"/>
      <c r="AE243" s="195">
        <v>5</v>
      </c>
      <c r="AF243" s="201">
        <v>100</v>
      </c>
      <c r="AG243" s="205" t="s">
        <v>4764</v>
      </c>
      <c r="AH243" s="180" t="s">
        <v>7540</v>
      </c>
      <c r="AI243" s="197"/>
      <c r="AJ243" s="179"/>
      <c r="AK243" s="180"/>
      <c r="AL243" s="197"/>
      <c r="AM243" s="179"/>
      <c r="AN243" s="180"/>
      <c r="AO243" s="197"/>
      <c r="AP243" s="179"/>
      <c r="AQ243" s="180"/>
      <c r="AR243" s="197"/>
      <c r="AS243" s="179"/>
      <c r="AT243" s="180"/>
      <c r="AU243" s="197"/>
      <c r="AV243" s="179"/>
      <c r="AW243" s="180"/>
      <c r="AX243" s="197"/>
      <c r="AY243" s="162"/>
      <c r="AZ243" s="70"/>
      <c r="BA243" s="70"/>
      <c r="BB243" s="70"/>
      <c r="BC243" s="70"/>
      <c r="BD243" s="61"/>
      <c r="BE243" s="61"/>
      <c r="BF243" s="61"/>
      <c r="BG243" s="61"/>
      <c r="BH243" s="61"/>
      <c r="BI243" s="61"/>
    </row>
    <row r="244" spans="1:61" s="40" customFormat="1" ht="179.4" x14ac:dyDescent="0.3">
      <c r="A244" s="115">
        <v>106</v>
      </c>
      <c r="B244" s="116" t="s">
        <v>4671</v>
      </c>
      <c r="C244" s="115"/>
      <c r="D244" s="117" t="s">
        <v>5236</v>
      </c>
      <c r="E244" s="118" t="s">
        <v>5237</v>
      </c>
      <c r="F244" s="119">
        <v>1896</v>
      </c>
      <c r="G244" s="133" t="s">
        <v>7549</v>
      </c>
      <c r="H244" s="120">
        <v>2019</v>
      </c>
      <c r="I244" s="118" t="s">
        <v>7550</v>
      </c>
      <c r="J244" s="194">
        <v>32963.629999999997</v>
      </c>
      <c r="K244" s="151" t="s">
        <v>790</v>
      </c>
      <c r="L244" s="180" t="s">
        <v>5240</v>
      </c>
      <c r="M244" s="180" t="s">
        <v>5241</v>
      </c>
      <c r="N244" s="180" t="s">
        <v>7551</v>
      </c>
      <c r="O244" s="180" t="s">
        <v>7552</v>
      </c>
      <c r="P244" s="180" t="s">
        <v>7553</v>
      </c>
      <c r="Q244" s="180">
        <v>42.47</v>
      </c>
      <c r="R244" s="180">
        <v>3.27</v>
      </c>
      <c r="S244" s="180">
        <v>17.88</v>
      </c>
      <c r="T244" s="180">
        <v>12.38</v>
      </c>
      <c r="U244" s="180">
        <v>42.47</v>
      </c>
      <c r="V244" s="180">
        <v>100</v>
      </c>
      <c r="W244" s="180">
        <v>0</v>
      </c>
      <c r="X244" s="151" t="s">
        <v>7460</v>
      </c>
      <c r="Y244" s="180">
        <v>6</v>
      </c>
      <c r="Z244" s="180">
        <v>1</v>
      </c>
      <c r="AA244" s="180">
        <v>4</v>
      </c>
      <c r="AB244" s="180">
        <v>14</v>
      </c>
      <c r="AC244" s="203" t="s">
        <v>7554</v>
      </c>
      <c r="AD244" s="180">
        <v>0</v>
      </c>
      <c r="AE244" s="195">
        <v>4</v>
      </c>
      <c r="AF244" s="201">
        <v>100</v>
      </c>
      <c r="AG244" s="179" t="s">
        <v>7555</v>
      </c>
      <c r="AH244" s="180" t="s">
        <v>5237</v>
      </c>
      <c r="AI244" s="197">
        <v>100</v>
      </c>
      <c r="AJ244" s="179"/>
      <c r="AK244" s="180"/>
      <c r="AL244" s="197"/>
      <c r="AM244" s="179"/>
      <c r="AN244" s="180"/>
      <c r="AO244" s="197"/>
      <c r="AP244" s="179"/>
      <c r="AQ244" s="180"/>
      <c r="AR244" s="197"/>
      <c r="AS244" s="179"/>
      <c r="AT244" s="180"/>
      <c r="AU244" s="197"/>
      <c r="AV244" s="179"/>
      <c r="AW244" s="180"/>
      <c r="AX244" s="197"/>
      <c r="AY244" s="162"/>
      <c r="AZ244" s="70"/>
      <c r="BA244" s="70"/>
      <c r="BB244" s="70"/>
      <c r="BC244" s="70"/>
      <c r="BD244" s="61"/>
      <c r="BE244" s="61"/>
      <c r="BF244" s="61"/>
      <c r="BG244" s="61"/>
      <c r="BH244" s="61"/>
      <c r="BI244" s="61"/>
    </row>
    <row r="245" spans="1:61" s="40" customFormat="1" ht="55.2" x14ac:dyDescent="0.3">
      <c r="A245" s="115">
        <v>106</v>
      </c>
      <c r="B245" s="116" t="s">
        <v>4671</v>
      </c>
      <c r="C245" s="115"/>
      <c r="D245" s="117" t="s">
        <v>4915</v>
      </c>
      <c r="E245" s="118" t="s">
        <v>5559</v>
      </c>
      <c r="F245" s="134">
        <v>18271</v>
      </c>
      <c r="G245" s="133" t="s">
        <v>7556</v>
      </c>
      <c r="H245" s="120">
        <v>2019</v>
      </c>
      <c r="I245" s="118" t="s">
        <v>7557</v>
      </c>
      <c r="J245" s="194">
        <v>121274.62</v>
      </c>
      <c r="K245" s="151" t="s">
        <v>790</v>
      </c>
      <c r="L245" s="180" t="s">
        <v>7529</v>
      </c>
      <c r="M245" s="180" t="s">
        <v>7530</v>
      </c>
      <c r="N245" s="180" t="s">
        <v>7558</v>
      </c>
      <c r="O245" s="180" t="s">
        <v>7559</v>
      </c>
      <c r="P245" s="180">
        <v>64430</v>
      </c>
      <c r="Q245" s="180">
        <v>42.29</v>
      </c>
      <c r="R245" s="180">
        <v>12.03</v>
      </c>
      <c r="S245" s="180">
        <v>17.88</v>
      </c>
      <c r="T245" s="180">
        <v>12.38</v>
      </c>
      <c r="U245" s="180">
        <v>42.29</v>
      </c>
      <c r="V245" s="180">
        <v>100</v>
      </c>
      <c r="W245" s="180">
        <v>0</v>
      </c>
      <c r="X245" s="151" t="s">
        <v>7460</v>
      </c>
      <c r="Y245" s="180">
        <v>3</v>
      </c>
      <c r="Z245" s="180">
        <v>2</v>
      </c>
      <c r="AA245" s="180">
        <v>3</v>
      </c>
      <c r="AB245" s="180">
        <v>44</v>
      </c>
      <c r="AC245" s="151" t="s">
        <v>7560</v>
      </c>
      <c r="AD245" s="180"/>
      <c r="AE245" s="195">
        <v>5</v>
      </c>
      <c r="AF245" s="201">
        <v>100</v>
      </c>
      <c r="AG245" s="179" t="s">
        <v>4915</v>
      </c>
      <c r="AH245" s="180" t="s">
        <v>7534</v>
      </c>
      <c r="AI245" s="197">
        <v>75</v>
      </c>
      <c r="AJ245" s="179" t="s">
        <v>7535</v>
      </c>
      <c r="AK245" s="180" t="s">
        <v>7536</v>
      </c>
      <c r="AL245" s="197">
        <v>25</v>
      </c>
      <c r="AM245" s="179"/>
      <c r="AN245" s="180"/>
      <c r="AO245" s="197"/>
      <c r="AP245" s="179"/>
      <c r="AQ245" s="180"/>
      <c r="AR245" s="197"/>
      <c r="AS245" s="179"/>
      <c r="AT245" s="180"/>
      <c r="AU245" s="197"/>
      <c r="AV245" s="179"/>
      <c r="AW245" s="180"/>
      <c r="AX245" s="197"/>
      <c r="AY245" s="162"/>
      <c r="AZ245" s="70"/>
      <c r="BA245" s="70"/>
      <c r="BB245" s="70"/>
      <c r="BC245" s="70"/>
      <c r="BD245" s="61"/>
      <c r="BE245" s="61"/>
      <c r="BF245" s="61"/>
      <c r="BG245" s="61"/>
      <c r="BH245" s="61"/>
      <c r="BI245" s="61"/>
    </row>
    <row r="246" spans="1:61" ht="82.8" x14ac:dyDescent="0.3">
      <c r="A246" s="115">
        <v>206</v>
      </c>
      <c r="B246" s="116" t="s">
        <v>7450</v>
      </c>
      <c r="C246" s="115">
        <v>13</v>
      </c>
      <c r="D246" s="117"/>
      <c r="E246" s="118" t="s">
        <v>1093</v>
      </c>
      <c r="F246" s="119" t="s">
        <v>1094</v>
      </c>
      <c r="G246" s="118" t="s">
        <v>1095</v>
      </c>
      <c r="H246" s="206">
        <v>2002</v>
      </c>
      <c r="I246" s="118" t="s">
        <v>1096</v>
      </c>
      <c r="J246" s="121">
        <v>108113.86000000002</v>
      </c>
      <c r="K246" s="180" t="s">
        <v>664</v>
      </c>
      <c r="L246" s="180" t="s">
        <v>1097</v>
      </c>
      <c r="M246" s="180" t="s">
        <v>1098</v>
      </c>
      <c r="N246" s="180" t="s">
        <v>1099</v>
      </c>
      <c r="O246" s="180" t="s">
        <v>1100</v>
      </c>
      <c r="P246" s="207" t="s">
        <v>1101</v>
      </c>
      <c r="Q246" s="208">
        <f>U246-R246-10.82-13.04</f>
        <v>164.08</v>
      </c>
      <c r="R246" s="208">
        <v>12.719277647058826</v>
      </c>
      <c r="S246" s="180">
        <v>131.1</v>
      </c>
      <c r="T246" s="180">
        <v>56.84</v>
      </c>
      <c r="U246" s="208">
        <f>SUM(R246:T246)</f>
        <v>200.65927764705881</v>
      </c>
      <c r="V246" s="180">
        <v>100</v>
      </c>
      <c r="W246" s="208">
        <v>100</v>
      </c>
      <c r="X246" s="209" t="s">
        <v>1102</v>
      </c>
      <c r="Y246" s="180">
        <v>3</v>
      </c>
      <c r="Z246" s="180">
        <v>10</v>
      </c>
      <c r="AA246" s="180">
        <v>4</v>
      </c>
      <c r="AB246" s="180">
        <v>60</v>
      </c>
      <c r="AC246" s="180">
        <v>1</v>
      </c>
      <c r="AD246" s="180">
        <v>0</v>
      </c>
      <c r="AE246" s="195">
        <v>5</v>
      </c>
      <c r="AF246" s="178">
        <v>100</v>
      </c>
      <c r="AG246" s="179" t="s">
        <v>1103</v>
      </c>
      <c r="AH246" s="180" t="s">
        <v>1093</v>
      </c>
      <c r="AI246" s="181">
        <v>100</v>
      </c>
      <c r="AJ246" s="179"/>
      <c r="AK246" s="180"/>
      <c r="AL246" s="181"/>
      <c r="AM246" s="179"/>
      <c r="AN246" s="180"/>
      <c r="AO246" s="181"/>
      <c r="AP246" s="179"/>
      <c r="AQ246" s="180"/>
      <c r="AR246" s="181"/>
      <c r="AS246" s="179"/>
      <c r="AT246" s="180"/>
      <c r="AU246" s="181"/>
      <c r="AV246" s="179"/>
      <c r="AW246" s="180"/>
      <c r="AX246" s="181"/>
      <c r="AY246" s="162"/>
      <c r="AZ246" s="70"/>
      <c r="BA246" s="70"/>
      <c r="BB246" s="70"/>
      <c r="BC246" s="70"/>
      <c r="BD246" s="29"/>
      <c r="BE246" s="29"/>
      <c r="BF246" s="29"/>
      <c r="BG246" s="29"/>
      <c r="BH246" s="29"/>
      <c r="BI246" s="29"/>
    </row>
    <row r="247" spans="1:61" ht="55.2" x14ac:dyDescent="0.3">
      <c r="A247" s="115">
        <v>206</v>
      </c>
      <c r="B247" s="116" t="s">
        <v>7450</v>
      </c>
      <c r="C247" s="115">
        <v>12</v>
      </c>
      <c r="D247" s="117"/>
      <c r="E247" s="118" t="s">
        <v>1104</v>
      </c>
      <c r="F247" s="119" t="s">
        <v>1105</v>
      </c>
      <c r="G247" s="118" t="s">
        <v>1106</v>
      </c>
      <c r="H247" s="206">
        <v>2002</v>
      </c>
      <c r="I247" s="118" t="s">
        <v>1107</v>
      </c>
      <c r="J247" s="121">
        <v>47876.650000000096</v>
      </c>
      <c r="K247" s="180" t="s">
        <v>2830</v>
      </c>
      <c r="L247" s="180" t="s">
        <v>1108</v>
      </c>
      <c r="M247" s="180" t="s">
        <v>1109</v>
      </c>
      <c r="N247" s="180" t="s">
        <v>1110</v>
      </c>
      <c r="O247" s="180" t="s">
        <v>1111</v>
      </c>
      <c r="P247" s="207" t="s">
        <v>1112</v>
      </c>
      <c r="Q247" s="208">
        <f>U247-R247-10.82-13.04</f>
        <v>149.14000000000001</v>
      </c>
      <c r="R247" s="208">
        <v>5.6325470588235413</v>
      </c>
      <c r="S247" s="180">
        <v>75</v>
      </c>
      <c r="T247" s="180">
        <v>98</v>
      </c>
      <c r="U247" s="208">
        <f t="shared" ref="U247:U274" si="7">SUM(R247:T247)</f>
        <v>178.63254705882355</v>
      </c>
      <c r="V247" s="180">
        <v>100</v>
      </c>
      <c r="W247" s="208">
        <v>100</v>
      </c>
      <c r="X247" s="209" t="s">
        <v>1102</v>
      </c>
      <c r="Y247" s="180">
        <v>3</v>
      </c>
      <c r="Z247" s="180">
        <v>1</v>
      </c>
      <c r="AA247" s="180">
        <v>6</v>
      </c>
      <c r="AB247" s="180">
        <v>60</v>
      </c>
      <c r="AC247" s="180"/>
      <c r="AD247" s="180">
        <v>0</v>
      </c>
      <c r="AE247" s="195">
        <v>5</v>
      </c>
      <c r="AF247" s="178">
        <v>100</v>
      </c>
      <c r="AG247" s="179" t="s">
        <v>1113</v>
      </c>
      <c r="AH247" s="180" t="s">
        <v>1104</v>
      </c>
      <c r="AI247" s="181">
        <v>100</v>
      </c>
      <c r="AJ247" s="179"/>
      <c r="AK247" s="180"/>
      <c r="AL247" s="181"/>
      <c r="AM247" s="179"/>
      <c r="AN247" s="180"/>
      <c r="AO247" s="181"/>
      <c r="AP247" s="179"/>
      <c r="AQ247" s="180"/>
      <c r="AR247" s="181"/>
      <c r="AS247" s="179"/>
      <c r="AT247" s="180"/>
      <c r="AU247" s="181"/>
      <c r="AV247" s="179"/>
      <c r="AW247" s="180"/>
      <c r="AX247" s="181"/>
      <c r="AY247" s="162"/>
      <c r="AZ247" s="70"/>
      <c r="BA247" s="70"/>
      <c r="BB247" s="70"/>
      <c r="BC247" s="70"/>
      <c r="BD247" s="29"/>
      <c r="BE247" s="29"/>
      <c r="BF247" s="29"/>
      <c r="BG247" s="29"/>
      <c r="BH247" s="29"/>
      <c r="BI247" s="29"/>
    </row>
    <row r="248" spans="1:61" ht="96.6" x14ac:dyDescent="0.3">
      <c r="A248" s="115">
        <v>206</v>
      </c>
      <c r="B248" s="116" t="s">
        <v>7450</v>
      </c>
      <c r="C248" s="115">
        <v>12</v>
      </c>
      <c r="D248" s="117"/>
      <c r="E248" s="118" t="s">
        <v>1104</v>
      </c>
      <c r="F248" s="119" t="s">
        <v>1105</v>
      </c>
      <c r="G248" s="118" t="s">
        <v>1114</v>
      </c>
      <c r="H248" s="206">
        <v>2004</v>
      </c>
      <c r="I248" s="118" t="s">
        <v>1115</v>
      </c>
      <c r="J248" s="121">
        <v>759083.57000000007</v>
      </c>
      <c r="K248" s="180" t="s">
        <v>844</v>
      </c>
      <c r="L248" s="180" t="s">
        <v>1108</v>
      </c>
      <c r="M248" s="180" t="s">
        <v>1109</v>
      </c>
      <c r="N248" s="180" t="s">
        <v>1116</v>
      </c>
      <c r="O248" s="180" t="s">
        <v>1117</v>
      </c>
      <c r="P248" s="207" t="s">
        <v>1118</v>
      </c>
      <c r="Q248" s="208">
        <f t="shared" ref="Q248:Q275" si="8">U248-R248-10.82-13.04</f>
        <v>149.14000000000001</v>
      </c>
      <c r="R248" s="208">
        <v>84.609735294117641</v>
      </c>
      <c r="S248" s="180">
        <v>75</v>
      </c>
      <c r="T248" s="180">
        <v>98</v>
      </c>
      <c r="U248" s="208">
        <f>SUM(R248:T248)</f>
        <v>257.60973529411763</v>
      </c>
      <c r="V248" s="180">
        <v>100</v>
      </c>
      <c r="W248" s="208">
        <v>100</v>
      </c>
      <c r="X248" s="209" t="s">
        <v>1102</v>
      </c>
      <c r="Y248" s="180">
        <v>3</v>
      </c>
      <c r="Z248" s="180">
        <v>5</v>
      </c>
      <c r="AA248" s="180">
        <v>1</v>
      </c>
      <c r="AB248" s="180">
        <v>60</v>
      </c>
      <c r="AC248" s="180">
        <v>2</v>
      </c>
      <c r="AD248" s="180">
        <v>0</v>
      </c>
      <c r="AE248" s="195">
        <v>5</v>
      </c>
      <c r="AF248" s="178">
        <v>100</v>
      </c>
      <c r="AG248" s="179" t="s">
        <v>1113</v>
      </c>
      <c r="AH248" s="180" t="s">
        <v>1104</v>
      </c>
      <c r="AI248" s="181">
        <v>90</v>
      </c>
      <c r="AJ248" s="179"/>
      <c r="AK248" s="180"/>
      <c r="AL248" s="181"/>
      <c r="AM248" s="179"/>
      <c r="AN248" s="180"/>
      <c r="AO248" s="181"/>
      <c r="AP248" s="179"/>
      <c r="AQ248" s="180"/>
      <c r="AR248" s="181"/>
      <c r="AS248" s="179" t="s">
        <v>1119</v>
      </c>
      <c r="AT248" s="180" t="s">
        <v>1120</v>
      </c>
      <c r="AU248" s="181">
        <v>10</v>
      </c>
      <c r="AV248" s="179"/>
      <c r="AW248" s="180"/>
      <c r="AX248" s="181"/>
      <c r="AY248" s="162"/>
      <c r="AZ248" s="70"/>
      <c r="BA248" s="70"/>
      <c r="BB248" s="70"/>
      <c r="BC248" s="70"/>
      <c r="BD248" s="29"/>
      <c r="BE248" s="29"/>
      <c r="BF248" s="29"/>
      <c r="BG248" s="29"/>
      <c r="BH248" s="29"/>
      <c r="BI248" s="29"/>
    </row>
    <row r="249" spans="1:61" ht="179.4" x14ac:dyDescent="0.3">
      <c r="A249" s="115">
        <v>206</v>
      </c>
      <c r="B249" s="116" t="s">
        <v>7450</v>
      </c>
      <c r="C249" s="115">
        <v>15</v>
      </c>
      <c r="D249" s="117"/>
      <c r="E249" s="118" t="s">
        <v>1121</v>
      </c>
      <c r="F249" s="119" t="s">
        <v>1122</v>
      </c>
      <c r="G249" s="118" t="s">
        <v>1123</v>
      </c>
      <c r="H249" s="206">
        <v>2004</v>
      </c>
      <c r="I249" s="118" t="s">
        <v>1124</v>
      </c>
      <c r="J249" s="121">
        <v>27442.26</v>
      </c>
      <c r="K249" s="180" t="s">
        <v>844</v>
      </c>
      <c r="L249" s="180" t="s">
        <v>1125</v>
      </c>
      <c r="M249" s="180" t="s">
        <v>1126</v>
      </c>
      <c r="N249" s="180" t="s">
        <v>1127</v>
      </c>
      <c r="O249" s="180" t="s">
        <v>1128</v>
      </c>
      <c r="P249" s="207" t="s">
        <v>1129</v>
      </c>
      <c r="Q249" s="208">
        <f t="shared" si="8"/>
        <v>36.14</v>
      </c>
      <c r="R249" s="208">
        <v>3.228501176470588</v>
      </c>
      <c r="S249" s="180">
        <v>16</v>
      </c>
      <c r="T249" s="180">
        <v>44</v>
      </c>
      <c r="U249" s="208">
        <f t="shared" si="7"/>
        <v>63.228501176470587</v>
      </c>
      <c r="V249" s="180">
        <v>100</v>
      </c>
      <c r="W249" s="208">
        <v>100</v>
      </c>
      <c r="X249" s="209" t="s">
        <v>1102</v>
      </c>
      <c r="Y249" s="180">
        <v>2</v>
      </c>
      <c r="Z249" s="180">
        <v>5</v>
      </c>
      <c r="AA249" s="180">
        <v>6</v>
      </c>
      <c r="AB249" s="180">
        <v>60</v>
      </c>
      <c r="AC249" s="180">
        <v>3</v>
      </c>
      <c r="AD249" s="180">
        <v>0</v>
      </c>
      <c r="AE249" s="195">
        <v>5</v>
      </c>
      <c r="AF249" s="178">
        <v>100</v>
      </c>
      <c r="AG249" s="179" t="s">
        <v>1130</v>
      </c>
      <c r="AH249" s="180" t="s">
        <v>1121</v>
      </c>
      <c r="AI249" s="181">
        <v>100</v>
      </c>
      <c r="AJ249" s="179"/>
      <c r="AK249" s="180"/>
      <c r="AL249" s="181"/>
      <c r="AM249" s="179"/>
      <c r="AN249" s="180"/>
      <c r="AO249" s="181"/>
      <c r="AP249" s="179"/>
      <c r="AQ249" s="180"/>
      <c r="AR249" s="181"/>
      <c r="AS249" s="179"/>
      <c r="AT249" s="180"/>
      <c r="AU249" s="181"/>
      <c r="AV249" s="179"/>
      <c r="AW249" s="180"/>
      <c r="AX249" s="181"/>
      <c r="AY249" s="162"/>
      <c r="AZ249" s="70"/>
      <c r="BA249" s="70"/>
      <c r="BB249" s="70"/>
      <c r="BC249" s="70"/>
      <c r="BD249" s="29"/>
      <c r="BE249" s="29"/>
      <c r="BF249" s="29"/>
      <c r="BG249" s="29"/>
      <c r="BH249" s="29"/>
      <c r="BI249" s="29"/>
    </row>
    <row r="250" spans="1:61" ht="55.2" x14ac:dyDescent="0.3">
      <c r="A250" s="115">
        <v>206</v>
      </c>
      <c r="B250" s="116" t="s">
        <v>7450</v>
      </c>
      <c r="C250" s="115">
        <v>12</v>
      </c>
      <c r="D250" s="117"/>
      <c r="E250" s="118" t="s">
        <v>1104</v>
      </c>
      <c r="F250" s="119" t="s">
        <v>1105</v>
      </c>
      <c r="G250" s="118" t="s">
        <v>1131</v>
      </c>
      <c r="H250" s="206">
        <v>2005</v>
      </c>
      <c r="I250" s="118" t="s">
        <v>1132</v>
      </c>
      <c r="J250" s="121">
        <v>20379.09</v>
      </c>
      <c r="K250" s="180" t="s">
        <v>1133</v>
      </c>
      <c r="L250" s="180" t="s">
        <v>1108</v>
      </c>
      <c r="M250" s="180" t="s">
        <v>1109</v>
      </c>
      <c r="N250" s="180" t="s">
        <v>1134</v>
      </c>
      <c r="O250" s="180" t="s">
        <v>1135</v>
      </c>
      <c r="P250" s="207" t="s">
        <v>1136</v>
      </c>
      <c r="Q250" s="208">
        <f t="shared" si="8"/>
        <v>18.14</v>
      </c>
      <c r="R250" s="208">
        <v>2.3975400000000002</v>
      </c>
      <c r="S250" s="180">
        <v>24</v>
      </c>
      <c r="T250" s="180">
        <v>18</v>
      </c>
      <c r="U250" s="208">
        <f t="shared" si="7"/>
        <v>44.397539999999999</v>
      </c>
      <c r="V250" s="180">
        <v>100</v>
      </c>
      <c r="W250" s="208">
        <v>100</v>
      </c>
      <c r="X250" s="209" t="s">
        <v>1102</v>
      </c>
      <c r="Y250" s="180">
        <v>1</v>
      </c>
      <c r="Z250" s="180">
        <v>5</v>
      </c>
      <c r="AA250" s="180">
        <v>2</v>
      </c>
      <c r="AB250" s="180">
        <v>60</v>
      </c>
      <c r="AC250" s="180"/>
      <c r="AD250" s="180">
        <v>0</v>
      </c>
      <c r="AE250" s="195">
        <v>5</v>
      </c>
      <c r="AF250" s="178">
        <v>100</v>
      </c>
      <c r="AG250" s="179" t="s">
        <v>1113</v>
      </c>
      <c r="AH250" s="180" t="s">
        <v>1104</v>
      </c>
      <c r="AI250" s="181">
        <v>70</v>
      </c>
      <c r="AJ250" s="179"/>
      <c r="AK250" s="180"/>
      <c r="AL250" s="181"/>
      <c r="AM250" s="179"/>
      <c r="AN250" s="180"/>
      <c r="AO250" s="181"/>
      <c r="AP250" s="179"/>
      <c r="AQ250" s="180"/>
      <c r="AR250" s="181"/>
      <c r="AS250" s="179" t="s">
        <v>1137</v>
      </c>
      <c r="AT250" s="180" t="s">
        <v>1120</v>
      </c>
      <c r="AU250" s="181">
        <v>30</v>
      </c>
      <c r="AV250" s="179"/>
      <c r="AW250" s="180"/>
      <c r="AX250" s="181"/>
      <c r="AY250" s="162"/>
      <c r="AZ250" s="70"/>
      <c r="BA250" s="70"/>
      <c r="BB250" s="70"/>
      <c r="BC250" s="70"/>
      <c r="BD250" s="29"/>
      <c r="BE250" s="29"/>
      <c r="BF250" s="29"/>
      <c r="BG250" s="29"/>
      <c r="BH250" s="29"/>
      <c r="BI250" s="29"/>
    </row>
    <row r="251" spans="1:61" ht="55.2" x14ac:dyDescent="0.3">
      <c r="A251" s="115">
        <v>206</v>
      </c>
      <c r="B251" s="116" t="s">
        <v>7450</v>
      </c>
      <c r="C251" s="115">
        <v>15</v>
      </c>
      <c r="D251" s="117"/>
      <c r="E251" s="118" t="s">
        <v>1121</v>
      </c>
      <c r="F251" s="119" t="s">
        <v>1122</v>
      </c>
      <c r="G251" s="118" t="s">
        <v>1138</v>
      </c>
      <c r="H251" s="206">
        <v>2004</v>
      </c>
      <c r="I251" s="118" t="s">
        <v>1139</v>
      </c>
      <c r="J251" s="121">
        <v>30447.68</v>
      </c>
      <c r="K251" s="180" t="s">
        <v>2830</v>
      </c>
      <c r="L251" s="180" t="s">
        <v>1125</v>
      </c>
      <c r="M251" s="180" t="s">
        <v>1126</v>
      </c>
      <c r="N251" s="180" t="s">
        <v>1140</v>
      </c>
      <c r="O251" s="180" t="s">
        <v>1141</v>
      </c>
      <c r="P251" s="207" t="s">
        <v>1142</v>
      </c>
      <c r="Q251" s="208">
        <f t="shared" si="8"/>
        <v>26.140000000000008</v>
      </c>
      <c r="R251" s="208">
        <v>3.5820799999999999</v>
      </c>
      <c r="S251" s="180">
        <v>15</v>
      </c>
      <c r="T251" s="180">
        <v>35</v>
      </c>
      <c r="U251" s="208">
        <f t="shared" si="7"/>
        <v>53.582080000000005</v>
      </c>
      <c r="V251" s="180">
        <v>100</v>
      </c>
      <c r="W251" s="208">
        <v>100</v>
      </c>
      <c r="X251" s="209" t="s">
        <v>1102</v>
      </c>
      <c r="Y251" s="180">
        <v>1</v>
      </c>
      <c r="Z251" s="180">
        <v>2</v>
      </c>
      <c r="AA251" s="180">
        <v>3</v>
      </c>
      <c r="AB251" s="180">
        <v>60</v>
      </c>
      <c r="AC251" s="180"/>
      <c r="AD251" s="180">
        <v>0</v>
      </c>
      <c r="AE251" s="195">
        <v>5</v>
      </c>
      <c r="AF251" s="178">
        <v>100</v>
      </c>
      <c r="AG251" s="179" t="s">
        <v>1130</v>
      </c>
      <c r="AH251" s="180" t="s">
        <v>1121</v>
      </c>
      <c r="AI251" s="181">
        <v>100</v>
      </c>
      <c r="AJ251" s="179"/>
      <c r="AK251" s="180"/>
      <c r="AL251" s="181"/>
      <c r="AM251" s="179"/>
      <c r="AN251" s="180"/>
      <c r="AO251" s="181"/>
      <c r="AP251" s="179"/>
      <c r="AQ251" s="180"/>
      <c r="AR251" s="181"/>
      <c r="AS251" s="179"/>
      <c r="AT251" s="180"/>
      <c r="AU251" s="181"/>
      <c r="AV251" s="179"/>
      <c r="AW251" s="180"/>
      <c r="AX251" s="181"/>
      <c r="AY251" s="162"/>
      <c r="AZ251" s="70"/>
      <c r="BA251" s="70"/>
      <c r="BB251" s="70"/>
      <c r="BC251" s="70"/>
      <c r="BD251" s="29"/>
      <c r="BE251" s="29"/>
      <c r="BF251" s="29"/>
      <c r="BG251" s="29"/>
      <c r="BH251" s="29"/>
      <c r="BI251" s="29"/>
    </row>
    <row r="252" spans="1:61" ht="55.2" x14ac:dyDescent="0.3">
      <c r="A252" s="115">
        <v>206</v>
      </c>
      <c r="B252" s="116" t="s">
        <v>7450</v>
      </c>
      <c r="C252" s="115">
        <v>12</v>
      </c>
      <c r="D252" s="117"/>
      <c r="E252" s="118" t="s">
        <v>1104</v>
      </c>
      <c r="F252" s="119" t="s">
        <v>1105</v>
      </c>
      <c r="G252" s="118" t="s">
        <v>1143</v>
      </c>
      <c r="H252" s="206">
        <v>2005</v>
      </c>
      <c r="I252" s="118" t="s">
        <v>1144</v>
      </c>
      <c r="J252" s="121">
        <v>96356.93</v>
      </c>
      <c r="K252" s="180" t="s">
        <v>664</v>
      </c>
      <c r="L252" s="180" t="s">
        <v>1145</v>
      </c>
      <c r="M252" s="180" t="s">
        <v>1146</v>
      </c>
      <c r="N252" s="180" t="s">
        <v>1147</v>
      </c>
      <c r="O252" s="180" t="s">
        <v>1148</v>
      </c>
      <c r="P252" s="207" t="s">
        <v>1149</v>
      </c>
      <c r="Q252" s="208">
        <f t="shared" si="8"/>
        <v>26.14</v>
      </c>
      <c r="R252" s="208">
        <v>11.336109411764705</v>
      </c>
      <c r="S252" s="180">
        <v>35</v>
      </c>
      <c r="T252" s="180">
        <v>15</v>
      </c>
      <c r="U252" s="208">
        <f t="shared" si="7"/>
        <v>61.336109411764703</v>
      </c>
      <c r="V252" s="180">
        <v>100</v>
      </c>
      <c r="W252" s="208">
        <v>100</v>
      </c>
      <c r="X252" s="209" t="s">
        <v>1102</v>
      </c>
      <c r="Y252" s="180">
        <v>1</v>
      </c>
      <c r="Z252" s="180">
        <v>1</v>
      </c>
      <c r="AA252" s="180">
        <v>3</v>
      </c>
      <c r="AB252" s="180">
        <v>60</v>
      </c>
      <c r="AC252" s="180">
        <v>4</v>
      </c>
      <c r="AD252" s="180">
        <v>0</v>
      </c>
      <c r="AE252" s="195">
        <v>5</v>
      </c>
      <c r="AF252" s="178">
        <v>100</v>
      </c>
      <c r="AG252" s="179" t="s">
        <v>1113</v>
      </c>
      <c r="AH252" s="180" t="s">
        <v>1104</v>
      </c>
      <c r="AI252" s="181">
        <v>100</v>
      </c>
      <c r="AJ252" s="179"/>
      <c r="AK252" s="180"/>
      <c r="AL252" s="181"/>
      <c r="AM252" s="179"/>
      <c r="AN252" s="180"/>
      <c r="AO252" s="181"/>
      <c r="AP252" s="179"/>
      <c r="AQ252" s="180"/>
      <c r="AR252" s="181"/>
      <c r="AS252" s="179"/>
      <c r="AT252" s="180"/>
      <c r="AU252" s="181"/>
      <c r="AV252" s="179"/>
      <c r="AW252" s="180"/>
      <c r="AX252" s="181"/>
      <c r="AY252" s="162"/>
      <c r="AZ252" s="70"/>
      <c r="BA252" s="70"/>
      <c r="BB252" s="70"/>
      <c r="BC252" s="70"/>
      <c r="BD252" s="29"/>
      <c r="BE252" s="29"/>
      <c r="BF252" s="29"/>
      <c r="BG252" s="29"/>
      <c r="BH252" s="29"/>
      <c r="BI252" s="29"/>
    </row>
    <row r="253" spans="1:61" ht="55.2" x14ac:dyDescent="0.3">
      <c r="A253" s="115">
        <v>206</v>
      </c>
      <c r="B253" s="116" t="s">
        <v>7450</v>
      </c>
      <c r="C253" s="115">
        <v>15</v>
      </c>
      <c r="D253" s="117"/>
      <c r="E253" s="118" t="s">
        <v>1121</v>
      </c>
      <c r="F253" s="119" t="s">
        <v>1122</v>
      </c>
      <c r="G253" s="118" t="s">
        <v>1150</v>
      </c>
      <c r="H253" s="206">
        <v>2005</v>
      </c>
      <c r="I253" s="118" t="s">
        <v>1151</v>
      </c>
      <c r="J253" s="121">
        <v>20916.47</v>
      </c>
      <c r="K253" s="180" t="s">
        <v>2830</v>
      </c>
      <c r="L253" s="180" t="s">
        <v>1145</v>
      </c>
      <c r="M253" s="180" t="s">
        <v>1146</v>
      </c>
      <c r="N253" s="180" t="s">
        <v>1152</v>
      </c>
      <c r="O253" s="180" t="s">
        <v>1153</v>
      </c>
      <c r="P253" s="207" t="s">
        <v>1154</v>
      </c>
      <c r="Q253" s="208">
        <f t="shared" si="8"/>
        <v>26.139999999999993</v>
      </c>
      <c r="R253" s="208">
        <v>2.4607611764705881</v>
      </c>
      <c r="S253" s="180">
        <v>17</v>
      </c>
      <c r="T253" s="180">
        <v>33</v>
      </c>
      <c r="U253" s="208">
        <f t="shared" si="7"/>
        <v>52.460761176470584</v>
      </c>
      <c r="V253" s="180">
        <v>100</v>
      </c>
      <c r="W253" s="208">
        <v>100</v>
      </c>
      <c r="X253" s="209" t="s">
        <v>1102</v>
      </c>
      <c r="Y253" s="180">
        <v>2</v>
      </c>
      <c r="Z253" s="180">
        <v>5</v>
      </c>
      <c r="AA253" s="180">
        <v>6</v>
      </c>
      <c r="AB253" s="180">
        <v>60</v>
      </c>
      <c r="AC253" s="180"/>
      <c r="AD253" s="180">
        <v>0</v>
      </c>
      <c r="AE253" s="195">
        <v>5</v>
      </c>
      <c r="AF253" s="178">
        <v>100</v>
      </c>
      <c r="AG253" s="179" t="s">
        <v>1130</v>
      </c>
      <c r="AH253" s="180" t="s">
        <v>1121</v>
      </c>
      <c r="AI253" s="181">
        <v>100</v>
      </c>
      <c r="AJ253" s="179"/>
      <c r="AK253" s="180"/>
      <c r="AL253" s="181"/>
      <c r="AM253" s="179"/>
      <c r="AN253" s="180"/>
      <c r="AO253" s="181"/>
      <c r="AP253" s="179"/>
      <c r="AQ253" s="180"/>
      <c r="AR253" s="181"/>
      <c r="AS253" s="179"/>
      <c r="AT253" s="180"/>
      <c r="AU253" s="181"/>
      <c r="AV253" s="179"/>
      <c r="AW253" s="180"/>
      <c r="AX253" s="181"/>
      <c r="AY253" s="162"/>
      <c r="AZ253" s="70"/>
      <c r="BA253" s="70"/>
      <c r="BB253" s="70"/>
      <c r="BC253" s="70"/>
      <c r="BD253" s="29"/>
      <c r="BE253" s="29"/>
      <c r="BF253" s="29"/>
      <c r="BG253" s="29"/>
      <c r="BH253" s="29"/>
      <c r="BI253" s="29"/>
    </row>
    <row r="254" spans="1:61" ht="55.2" x14ac:dyDescent="0.3">
      <c r="A254" s="115">
        <v>206</v>
      </c>
      <c r="B254" s="116" t="s">
        <v>7450</v>
      </c>
      <c r="C254" s="115">
        <v>12</v>
      </c>
      <c r="D254" s="117"/>
      <c r="E254" s="118" t="s">
        <v>1104</v>
      </c>
      <c r="F254" s="119" t="s">
        <v>1105</v>
      </c>
      <c r="G254" s="118" t="s">
        <v>1155</v>
      </c>
      <c r="H254" s="206">
        <v>2008</v>
      </c>
      <c r="I254" s="118" t="s">
        <v>1155</v>
      </c>
      <c r="J254" s="121">
        <v>103032</v>
      </c>
      <c r="K254" s="180" t="s">
        <v>1156</v>
      </c>
      <c r="L254" s="180" t="s">
        <v>1145</v>
      </c>
      <c r="M254" s="180" t="s">
        <v>1146</v>
      </c>
      <c r="N254" s="180" t="s">
        <v>1157</v>
      </c>
      <c r="O254" s="180" t="s">
        <v>1158</v>
      </c>
      <c r="P254" s="207" t="s">
        <v>1159</v>
      </c>
      <c r="Q254" s="208">
        <f t="shared" si="8"/>
        <v>19.14</v>
      </c>
      <c r="R254" s="208">
        <v>12.121411764705883</v>
      </c>
      <c r="S254" s="180">
        <v>23</v>
      </c>
      <c r="T254" s="180">
        <v>20</v>
      </c>
      <c r="U254" s="208">
        <f t="shared" si="7"/>
        <v>55.121411764705883</v>
      </c>
      <c r="V254" s="180">
        <v>100</v>
      </c>
      <c r="W254" s="208">
        <v>100</v>
      </c>
      <c r="X254" s="209" t="s">
        <v>1102</v>
      </c>
      <c r="Y254" s="180">
        <v>1</v>
      </c>
      <c r="Z254" s="180">
        <v>5</v>
      </c>
      <c r="AA254" s="180">
        <v>2</v>
      </c>
      <c r="AB254" s="180">
        <v>60</v>
      </c>
      <c r="AC254" s="180"/>
      <c r="AD254" s="180">
        <v>0</v>
      </c>
      <c r="AE254" s="195">
        <v>5</v>
      </c>
      <c r="AF254" s="178">
        <v>100</v>
      </c>
      <c r="AG254" s="179" t="s">
        <v>1113</v>
      </c>
      <c r="AH254" s="180" t="s">
        <v>1104</v>
      </c>
      <c r="AI254" s="181">
        <v>100</v>
      </c>
      <c r="AJ254" s="179"/>
      <c r="AK254" s="180"/>
      <c r="AL254" s="181"/>
      <c r="AM254" s="179"/>
      <c r="AN254" s="180"/>
      <c r="AO254" s="181"/>
      <c r="AP254" s="179"/>
      <c r="AQ254" s="180"/>
      <c r="AR254" s="181"/>
      <c r="AS254" s="179"/>
      <c r="AT254" s="180"/>
      <c r="AU254" s="181"/>
      <c r="AV254" s="179"/>
      <c r="AW254" s="180"/>
      <c r="AX254" s="181"/>
      <c r="AY254" s="162"/>
      <c r="AZ254" s="70"/>
      <c r="BA254" s="70"/>
      <c r="BB254" s="70"/>
      <c r="BC254" s="70"/>
      <c r="BD254" s="29"/>
      <c r="BE254" s="29"/>
      <c r="BF254" s="29"/>
      <c r="BG254" s="29"/>
      <c r="BH254" s="29"/>
      <c r="BI254" s="29"/>
    </row>
    <row r="255" spans="1:61" ht="55.2" x14ac:dyDescent="0.3">
      <c r="A255" s="115">
        <v>206</v>
      </c>
      <c r="B255" s="116" t="s">
        <v>7450</v>
      </c>
      <c r="C255" s="115">
        <v>12</v>
      </c>
      <c r="D255" s="117"/>
      <c r="E255" s="118" t="s">
        <v>1104</v>
      </c>
      <c r="F255" s="119" t="s">
        <v>1105</v>
      </c>
      <c r="G255" s="118" t="s">
        <v>1160</v>
      </c>
      <c r="H255" s="206">
        <v>2008</v>
      </c>
      <c r="I255" s="118" t="s">
        <v>1160</v>
      </c>
      <c r="J255" s="121">
        <v>156168</v>
      </c>
      <c r="K255" s="180" t="s">
        <v>1156</v>
      </c>
      <c r="L255" s="180" t="s">
        <v>1145</v>
      </c>
      <c r="M255" s="180" t="s">
        <v>1146</v>
      </c>
      <c r="N255" s="180" t="s">
        <v>1157</v>
      </c>
      <c r="O255" s="180" t="s">
        <v>1158</v>
      </c>
      <c r="P255" s="207" t="s">
        <v>1161</v>
      </c>
      <c r="Q255" s="208">
        <f t="shared" si="8"/>
        <v>20.14</v>
      </c>
      <c r="R255" s="208">
        <v>18.372705882352939</v>
      </c>
      <c r="S255" s="180">
        <v>24</v>
      </c>
      <c r="T255" s="180">
        <v>20</v>
      </c>
      <c r="U255" s="208">
        <f t="shared" si="7"/>
        <v>62.372705882352939</v>
      </c>
      <c r="V255" s="180">
        <v>100</v>
      </c>
      <c r="W255" s="208">
        <v>100</v>
      </c>
      <c r="X255" s="209" t="s">
        <v>1102</v>
      </c>
      <c r="Y255" s="180">
        <v>1</v>
      </c>
      <c r="Z255" s="180">
        <v>5</v>
      </c>
      <c r="AA255" s="180">
        <v>2</v>
      </c>
      <c r="AB255" s="180">
        <v>60</v>
      </c>
      <c r="AC255" s="180"/>
      <c r="AD255" s="180">
        <v>0</v>
      </c>
      <c r="AE255" s="195">
        <v>5</v>
      </c>
      <c r="AF255" s="178">
        <v>100</v>
      </c>
      <c r="AG255" s="179" t="s">
        <v>1113</v>
      </c>
      <c r="AH255" s="180" t="s">
        <v>1104</v>
      </c>
      <c r="AI255" s="181">
        <v>100</v>
      </c>
      <c r="AJ255" s="179"/>
      <c r="AK255" s="180"/>
      <c r="AL255" s="181"/>
      <c r="AM255" s="179"/>
      <c r="AN255" s="180"/>
      <c r="AO255" s="181"/>
      <c r="AP255" s="179"/>
      <c r="AQ255" s="180"/>
      <c r="AR255" s="181"/>
      <c r="AS255" s="179"/>
      <c r="AT255" s="180"/>
      <c r="AU255" s="181"/>
      <c r="AV255" s="179"/>
      <c r="AW255" s="180"/>
      <c r="AX255" s="181"/>
      <c r="AY255" s="162"/>
      <c r="AZ255" s="70"/>
      <c r="BA255" s="70"/>
      <c r="BB255" s="70"/>
      <c r="BC255" s="70"/>
      <c r="BD255" s="29"/>
      <c r="BE255" s="29"/>
      <c r="BF255" s="29"/>
      <c r="BG255" s="29"/>
      <c r="BH255" s="29"/>
      <c r="BI255" s="29"/>
    </row>
    <row r="256" spans="1:61" ht="69" x14ac:dyDescent="0.3">
      <c r="A256" s="115">
        <v>206</v>
      </c>
      <c r="B256" s="116" t="s">
        <v>7450</v>
      </c>
      <c r="C256" s="115">
        <v>13</v>
      </c>
      <c r="D256" s="117"/>
      <c r="E256" s="118" t="s">
        <v>1093</v>
      </c>
      <c r="F256" s="119" t="s">
        <v>1094</v>
      </c>
      <c r="G256" s="118" t="s">
        <v>1162</v>
      </c>
      <c r="H256" s="206">
        <v>2008</v>
      </c>
      <c r="I256" s="118" t="s">
        <v>1163</v>
      </c>
      <c r="J256" s="121">
        <v>210228.73</v>
      </c>
      <c r="K256" s="180" t="s">
        <v>655</v>
      </c>
      <c r="L256" s="180" t="s">
        <v>1164</v>
      </c>
      <c r="M256" s="180" t="s">
        <v>1165</v>
      </c>
      <c r="N256" s="180" t="s">
        <v>1166</v>
      </c>
      <c r="O256" s="180" t="s">
        <v>1167</v>
      </c>
      <c r="P256" s="207" t="s">
        <v>1168</v>
      </c>
      <c r="Q256" s="208">
        <f t="shared" si="8"/>
        <v>129.14000000000001</v>
      </c>
      <c r="R256" s="208">
        <v>24.731390588235296</v>
      </c>
      <c r="S256" s="180">
        <v>131</v>
      </c>
      <c r="T256" s="180">
        <v>22</v>
      </c>
      <c r="U256" s="208">
        <f t="shared" si="7"/>
        <v>177.73139058823529</v>
      </c>
      <c r="V256" s="180">
        <v>100</v>
      </c>
      <c r="W256" s="208">
        <v>100</v>
      </c>
      <c r="X256" s="209" t="s">
        <v>1102</v>
      </c>
      <c r="Y256" s="180">
        <v>3</v>
      </c>
      <c r="Z256" s="180">
        <v>10</v>
      </c>
      <c r="AA256" s="180">
        <v>4</v>
      </c>
      <c r="AB256" s="180">
        <v>60</v>
      </c>
      <c r="AC256" s="180">
        <v>5</v>
      </c>
      <c r="AD256" s="180">
        <v>0</v>
      </c>
      <c r="AE256" s="195">
        <v>5</v>
      </c>
      <c r="AF256" s="178">
        <v>100</v>
      </c>
      <c r="AG256" s="179" t="s">
        <v>1103</v>
      </c>
      <c r="AH256" s="180" t="s">
        <v>1093</v>
      </c>
      <c r="AI256" s="181">
        <v>100</v>
      </c>
      <c r="AJ256" s="179"/>
      <c r="AK256" s="180"/>
      <c r="AL256" s="181"/>
      <c r="AM256" s="179"/>
      <c r="AN256" s="180"/>
      <c r="AO256" s="181"/>
      <c r="AP256" s="179"/>
      <c r="AQ256" s="180"/>
      <c r="AR256" s="181"/>
      <c r="AS256" s="179"/>
      <c r="AT256" s="180"/>
      <c r="AU256" s="181"/>
      <c r="AV256" s="179"/>
      <c r="AW256" s="180"/>
      <c r="AX256" s="181"/>
      <c r="AY256" s="162"/>
      <c r="AZ256" s="70"/>
      <c r="BA256" s="70"/>
      <c r="BB256" s="70"/>
      <c r="BC256" s="70"/>
      <c r="BD256" s="29"/>
      <c r="BE256" s="29"/>
      <c r="BF256" s="29"/>
      <c r="BG256" s="29"/>
      <c r="BH256" s="29"/>
      <c r="BI256" s="29"/>
    </row>
    <row r="257" spans="1:240" ht="55.2" x14ac:dyDescent="0.3">
      <c r="A257" s="115">
        <v>206</v>
      </c>
      <c r="B257" s="116" t="s">
        <v>7450</v>
      </c>
      <c r="C257" s="115">
        <v>13</v>
      </c>
      <c r="D257" s="117"/>
      <c r="E257" s="118" t="s">
        <v>1093</v>
      </c>
      <c r="F257" s="119" t="s">
        <v>1094</v>
      </c>
      <c r="G257" s="118" t="s">
        <v>1169</v>
      </c>
      <c r="H257" s="206">
        <v>2009</v>
      </c>
      <c r="I257" s="118" t="s">
        <v>1170</v>
      </c>
      <c r="J257" s="121">
        <v>44033.91</v>
      </c>
      <c r="K257" s="180" t="s">
        <v>2830</v>
      </c>
      <c r="L257" s="180" t="s">
        <v>1145</v>
      </c>
      <c r="M257" s="180" t="s">
        <v>1146</v>
      </c>
      <c r="N257" s="180" t="s">
        <v>1171</v>
      </c>
      <c r="O257" s="180" t="s">
        <v>1172</v>
      </c>
      <c r="P257" s="207" t="s">
        <v>1173</v>
      </c>
      <c r="Q257" s="208">
        <f t="shared" si="8"/>
        <v>65.140000000000015</v>
      </c>
      <c r="R257" s="208">
        <v>5.180460000000001</v>
      </c>
      <c r="S257" s="180">
        <v>11</v>
      </c>
      <c r="T257" s="180">
        <v>78</v>
      </c>
      <c r="U257" s="208">
        <f t="shared" si="7"/>
        <v>94.180459999999997</v>
      </c>
      <c r="V257" s="180">
        <v>100</v>
      </c>
      <c r="W257" s="208">
        <v>100</v>
      </c>
      <c r="X257" s="209" t="s">
        <v>1102</v>
      </c>
      <c r="Y257" s="180">
        <v>3</v>
      </c>
      <c r="Z257" s="180">
        <v>10</v>
      </c>
      <c r="AA257" s="180">
        <v>4</v>
      </c>
      <c r="AB257" s="180">
        <v>60</v>
      </c>
      <c r="AC257" s="180"/>
      <c r="AD257" s="180">
        <v>0</v>
      </c>
      <c r="AE257" s="195">
        <v>5</v>
      </c>
      <c r="AF257" s="178">
        <v>100</v>
      </c>
      <c r="AG257" s="179" t="s">
        <v>1103</v>
      </c>
      <c r="AH257" s="180" t="s">
        <v>1093</v>
      </c>
      <c r="AI257" s="181">
        <v>80</v>
      </c>
      <c r="AJ257" s="179"/>
      <c r="AK257" s="180"/>
      <c r="AL257" s="181"/>
      <c r="AM257" s="179"/>
      <c r="AN257" s="180"/>
      <c r="AO257" s="181"/>
      <c r="AP257" s="179"/>
      <c r="AQ257" s="180"/>
      <c r="AR257" s="181"/>
      <c r="AS257" s="179" t="s">
        <v>1137</v>
      </c>
      <c r="AT257" s="180" t="s">
        <v>1120</v>
      </c>
      <c r="AU257" s="181">
        <v>20</v>
      </c>
      <c r="AV257" s="179"/>
      <c r="AW257" s="180"/>
      <c r="AX257" s="181"/>
      <c r="AY257" s="162"/>
      <c r="AZ257" s="70"/>
      <c r="BA257" s="70"/>
      <c r="BB257" s="70"/>
      <c r="BC257" s="70"/>
      <c r="BD257" s="29"/>
      <c r="BE257" s="29"/>
      <c r="BF257" s="29"/>
      <c r="BG257" s="29"/>
      <c r="BH257" s="29"/>
      <c r="BI257" s="29"/>
    </row>
    <row r="258" spans="1:240" ht="55.2" x14ac:dyDescent="0.3">
      <c r="A258" s="115">
        <v>206</v>
      </c>
      <c r="B258" s="116" t="s">
        <v>7450</v>
      </c>
      <c r="C258" s="115">
        <v>12</v>
      </c>
      <c r="D258" s="117"/>
      <c r="E258" s="118" t="s">
        <v>1104</v>
      </c>
      <c r="F258" s="119" t="s">
        <v>1105</v>
      </c>
      <c r="G258" s="118" t="s">
        <v>1174</v>
      </c>
      <c r="H258" s="206">
        <v>2006</v>
      </c>
      <c r="I258" s="118" t="s">
        <v>1175</v>
      </c>
      <c r="J258" s="121">
        <v>71899.22</v>
      </c>
      <c r="K258" s="180" t="s">
        <v>1133</v>
      </c>
      <c r="L258" s="180" t="s">
        <v>1145</v>
      </c>
      <c r="M258" s="180" t="s">
        <v>1146</v>
      </c>
      <c r="N258" s="180" t="s">
        <v>1176</v>
      </c>
      <c r="O258" s="180" t="s">
        <v>1177</v>
      </c>
      <c r="P258" s="207" t="s">
        <v>1178</v>
      </c>
      <c r="Q258" s="208">
        <f t="shared" si="8"/>
        <v>77.139999999999986</v>
      </c>
      <c r="R258" s="208">
        <v>8.4587317647058828</v>
      </c>
      <c r="S258" s="180">
        <v>11</v>
      </c>
      <c r="T258" s="180">
        <v>90</v>
      </c>
      <c r="U258" s="208">
        <f t="shared" si="7"/>
        <v>109.45873176470587</v>
      </c>
      <c r="V258" s="180">
        <v>100</v>
      </c>
      <c r="W258" s="208">
        <v>100</v>
      </c>
      <c r="X258" s="209" t="s">
        <v>1102</v>
      </c>
      <c r="Y258" s="180">
        <v>3</v>
      </c>
      <c r="Z258" s="180">
        <v>2</v>
      </c>
      <c r="AA258" s="180">
        <v>1</v>
      </c>
      <c r="AB258" s="180">
        <v>60</v>
      </c>
      <c r="AC258" s="180"/>
      <c r="AD258" s="180">
        <v>0</v>
      </c>
      <c r="AE258" s="195">
        <v>5</v>
      </c>
      <c r="AF258" s="178">
        <v>100</v>
      </c>
      <c r="AG258" s="179" t="s">
        <v>1113</v>
      </c>
      <c r="AH258" s="180" t="s">
        <v>1104</v>
      </c>
      <c r="AI258" s="181">
        <v>100</v>
      </c>
      <c r="AJ258" s="179"/>
      <c r="AK258" s="180"/>
      <c r="AL258" s="181"/>
      <c r="AM258" s="179"/>
      <c r="AN258" s="180"/>
      <c r="AO258" s="181"/>
      <c r="AP258" s="179"/>
      <c r="AQ258" s="180"/>
      <c r="AR258" s="181"/>
      <c r="AS258" s="179"/>
      <c r="AT258" s="180"/>
      <c r="AU258" s="181"/>
      <c r="AV258" s="179"/>
      <c r="AW258" s="180"/>
      <c r="AX258" s="181"/>
      <c r="AY258" s="162"/>
      <c r="AZ258" s="70"/>
      <c r="BA258" s="70"/>
      <c r="BB258" s="70"/>
      <c r="BC258" s="70"/>
      <c r="BD258" s="29"/>
      <c r="BE258" s="29"/>
      <c r="BF258" s="29"/>
      <c r="BG258" s="29"/>
      <c r="BH258" s="29"/>
      <c r="BI258" s="29"/>
    </row>
    <row r="259" spans="1:240" ht="55.2" x14ac:dyDescent="0.3">
      <c r="A259" s="115">
        <v>206</v>
      </c>
      <c r="B259" s="116" t="s">
        <v>7450</v>
      </c>
      <c r="C259" s="115">
        <v>13</v>
      </c>
      <c r="D259" s="117"/>
      <c r="E259" s="118" t="s">
        <v>1093</v>
      </c>
      <c r="F259" s="119" t="s">
        <v>1094</v>
      </c>
      <c r="G259" s="118" t="s">
        <v>1179</v>
      </c>
      <c r="H259" s="206">
        <v>2008</v>
      </c>
      <c r="I259" s="118" t="s">
        <v>1180</v>
      </c>
      <c r="J259" s="121">
        <v>51713.279999999999</v>
      </c>
      <c r="K259" s="180" t="s">
        <v>655</v>
      </c>
      <c r="L259" s="180" t="s">
        <v>1145</v>
      </c>
      <c r="M259" s="180" t="s">
        <v>1146</v>
      </c>
      <c r="N259" s="180" t="s">
        <v>1181</v>
      </c>
      <c r="O259" s="180" t="s">
        <v>1182</v>
      </c>
      <c r="P259" s="207" t="s">
        <v>1183</v>
      </c>
      <c r="Q259" s="208">
        <f t="shared" si="8"/>
        <v>44.14</v>
      </c>
      <c r="R259" s="208">
        <v>6.0839152941176469</v>
      </c>
      <c r="S259" s="180">
        <v>11</v>
      </c>
      <c r="T259" s="180">
        <v>57</v>
      </c>
      <c r="U259" s="208">
        <f t="shared" si="7"/>
        <v>74.083915294117645</v>
      </c>
      <c r="V259" s="180">
        <v>100</v>
      </c>
      <c r="W259" s="208">
        <v>100</v>
      </c>
      <c r="X259" s="209" t="s">
        <v>1102</v>
      </c>
      <c r="Y259" s="180">
        <v>6</v>
      </c>
      <c r="Z259" s="180">
        <v>1</v>
      </c>
      <c r="AA259" s="180">
        <v>5</v>
      </c>
      <c r="AB259" s="180">
        <v>60</v>
      </c>
      <c r="AC259" s="180">
        <v>6</v>
      </c>
      <c r="AD259" s="180">
        <v>0</v>
      </c>
      <c r="AE259" s="195">
        <v>5</v>
      </c>
      <c r="AF259" s="178">
        <v>100</v>
      </c>
      <c r="AG259" s="179" t="s">
        <v>1113</v>
      </c>
      <c r="AH259" s="180" t="s">
        <v>1104</v>
      </c>
      <c r="AI259" s="181">
        <v>100</v>
      </c>
      <c r="AJ259" s="179"/>
      <c r="AK259" s="180"/>
      <c r="AL259" s="181"/>
      <c r="AM259" s="179"/>
      <c r="AN259" s="180"/>
      <c r="AO259" s="181"/>
      <c r="AP259" s="179"/>
      <c r="AQ259" s="180"/>
      <c r="AR259" s="181"/>
      <c r="AS259" s="179"/>
      <c r="AT259" s="180"/>
      <c r="AU259" s="181"/>
      <c r="AV259" s="179"/>
      <c r="AW259" s="180"/>
      <c r="AX259" s="181"/>
      <c r="AY259" s="162"/>
      <c r="AZ259" s="70"/>
      <c r="BA259" s="70"/>
      <c r="BB259" s="70"/>
      <c r="BC259" s="70"/>
      <c r="BD259" s="29"/>
      <c r="BE259" s="29"/>
      <c r="BF259" s="29"/>
      <c r="BG259" s="29"/>
      <c r="BH259" s="29"/>
      <c r="BI259" s="29"/>
    </row>
    <row r="260" spans="1:240" ht="55.2" x14ac:dyDescent="0.3">
      <c r="A260" s="115">
        <v>206</v>
      </c>
      <c r="B260" s="116" t="s">
        <v>7450</v>
      </c>
      <c r="C260" s="115">
        <v>15</v>
      </c>
      <c r="D260" s="117"/>
      <c r="E260" s="118" t="s">
        <v>1121</v>
      </c>
      <c r="F260" s="119" t="s">
        <v>1122</v>
      </c>
      <c r="G260" s="118" t="s">
        <v>1184</v>
      </c>
      <c r="H260" s="206">
        <v>2007</v>
      </c>
      <c r="I260" s="118" t="s">
        <v>1185</v>
      </c>
      <c r="J260" s="121">
        <v>25789.23</v>
      </c>
      <c r="K260" s="180" t="s">
        <v>2830</v>
      </c>
      <c r="L260" s="180" t="s">
        <v>1145</v>
      </c>
      <c r="M260" s="180" t="s">
        <v>1146</v>
      </c>
      <c r="N260" s="180" t="s">
        <v>1186</v>
      </c>
      <c r="O260" s="180" t="s">
        <v>1187</v>
      </c>
      <c r="P260" s="207" t="s">
        <v>1188</v>
      </c>
      <c r="Q260" s="208">
        <f t="shared" si="8"/>
        <v>17.14</v>
      </c>
      <c r="R260" s="208">
        <v>3.0340270588235292</v>
      </c>
      <c r="S260" s="180">
        <v>11</v>
      </c>
      <c r="T260" s="180">
        <v>30</v>
      </c>
      <c r="U260" s="208">
        <f t="shared" si="7"/>
        <v>44.034027058823526</v>
      </c>
      <c r="V260" s="180">
        <v>100</v>
      </c>
      <c r="W260" s="208">
        <v>100</v>
      </c>
      <c r="X260" s="209" t="s">
        <v>1102</v>
      </c>
      <c r="Y260" s="180">
        <v>1</v>
      </c>
      <c r="Z260" s="180">
        <v>2</v>
      </c>
      <c r="AA260" s="180">
        <v>3</v>
      </c>
      <c r="AB260" s="180">
        <v>60</v>
      </c>
      <c r="AC260" s="180"/>
      <c r="AD260" s="180">
        <v>0</v>
      </c>
      <c r="AE260" s="195">
        <v>5</v>
      </c>
      <c r="AF260" s="178">
        <v>100</v>
      </c>
      <c r="AG260" s="179" t="s">
        <v>1130</v>
      </c>
      <c r="AH260" s="180" t="s">
        <v>1121</v>
      </c>
      <c r="AI260" s="181">
        <v>100</v>
      </c>
      <c r="AJ260" s="179"/>
      <c r="AK260" s="180"/>
      <c r="AL260" s="181"/>
      <c r="AM260" s="179"/>
      <c r="AN260" s="180"/>
      <c r="AO260" s="181"/>
      <c r="AP260" s="179"/>
      <c r="AQ260" s="180"/>
      <c r="AR260" s="181"/>
      <c r="AS260" s="179"/>
      <c r="AT260" s="180"/>
      <c r="AU260" s="181"/>
      <c r="AV260" s="179"/>
      <c r="AW260" s="180"/>
      <c r="AX260" s="181"/>
      <c r="AY260" s="162"/>
      <c r="AZ260" s="70"/>
      <c r="BA260" s="70"/>
      <c r="BB260" s="70"/>
      <c r="BC260" s="70"/>
      <c r="BD260" s="29"/>
      <c r="BE260" s="29"/>
      <c r="BF260" s="29"/>
      <c r="BG260" s="29"/>
      <c r="BH260" s="29"/>
      <c r="BI260" s="29"/>
    </row>
    <row r="261" spans="1:240" ht="138" x14ac:dyDescent="0.3">
      <c r="A261" s="115">
        <v>206</v>
      </c>
      <c r="B261" s="116" t="s">
        <v>7450</v>
      </c>
      <c r="C261" s="115">
        <v>15</v>
      </c>
      <c r="D261" s="117"/>
      <c r="E261" s="118" t="s">
        <v>1121</v>
      </c>
      <c r="F261" s="119" t="s">
        <v>1122</v>
      </c>
      <c r="G261" s="118" t="s">
        <v>1189</v>
      </c>
      <c r="H261" s="206">
        <v>2008</v>
      </c>
      <c r="I261" s="118" t="s">
        <v>1190</v>
      </c>
      <c r="J261" s="121">
        <v>23158.46</v>
      </c>
      <c r="K261" s="180" t="s">
        <v>664</v>
      </c>
      <c r="L261" s="180" t="s">
        <v>1125</v>
      </c>
      <c r="M261" s="180" t="s">
        <v>1126</v>
      </c>
      <c r="N261" s="180" t="s">
        <v>1191</v>
      </c>
      <c r="O261" s="180" t="s">
        <v>1192</v>
      </c>
      <c r="P261" s="207" t="s">
        <v>1193</v>
      </c>
      <c r="Q261" s="208">
        <f t="shared" si="8"/>
        <v>30.14</v>
      </c>
      <c r="R261" s="208">
        <v>2.7245247058823527</v>
      </c>
      <c r="S261" s="180">
        <v>14</v>
      </c>
      <c r="T261" s="180">
        <v>40</v>
      </c>
      <c r="U261" s="208">
        <f t="shared" si="7"/>
        <v>56.724524705882352</v>
      </c>
      <c r="V261" s="180">
        <v>100</v>
      </c>
      <c r="W261" s="208">
        <v>100</v>
      </c>
      <c r="X261" s="209" t="s">
        <v>1102</v>
      </c>
      <c r="Y261" s="180">
        <v>3</v>
      </c>
      <c r="Z261" s="180">
        <v>2</v>
      </c>
      <c r="AA261" s="180">
        <v>3</v>
      </c>
      <c r="AB261" s="180">
        <v>60</v>
      </c>
      <c r="AC261" s="180">
        <v>7</v>
      </c>
      <c r="AD261" s="180">
        <v>0</v>
      </c>
      <c r="AE261" s="195">
        <v>5</v>
      </c>
      <c r="AF261" s="178">
        <v>100</v>
      </c>
      <c r="AG261" s="179" t="s">
        <v>1130</v>
      </c>
      <c r="AH261" s="180" t="s">
        <v>1121</v>
      </c>
      <c r="AI261" s="181">
        <v>100</v>
      </c>
      <c r="AJ261" s="179"/>
      <c r="AK261" s="180"/>
      <c r="AL261" s="181"/>
      <c r="AM261" s="179"/>
      <c r="AN261" s="180"/>
      <c r="AO261" s="181"/>
      <c r="AP261" s="179"/>
      <c r="AQ261" s="180"/>
      <c r="AR261" s="181"/>
      <c r="AS261" s="179"/>
      <c r="AT261" s="180"/>
      <c r="AU261" s="181"/>
      <c r="AV261" s="179"/>
      <c r="AW261" s="180"/>
      <c r="AX261" s="181"/>
      <c r="AY261" s="162"/>
      <c r="AZ261" s="70"/>
      <c r="BA261" s="70"/>
      <c r="BB261" s="70"/>
      <c r="BC261" s="70"/>
      <c r="BD261" s="29"/>
      <c r="BE261" s="29"/>
      <c r="BF261" s="29"/>
      <c r="BG261" s="29"/>
      <c r="BH261" s="29"/>
      <c r="BI261" s="29"/>
    </row>
    <row r="262" spans="1:240" ht="82.8" x14ac:dyDescent="0.3">
      <c r="A262" s="115">
        <v>206</v>
      </c>
      <c r="B262" s="116" t="s">
        <v>7450</v>
      </c>
      <c r="C262" s="115">
        <v>12</v>
      </c>
      <c r="D262" s="117"/>
      <c r="E262" s="118" t="s">
        <v>1104</v>
      </c>
      <c r="F262" s="119" t="s">
        <v>1105</v>
      </c>
      <c r="G262" s="118" t="s">
        <v>1194</v>
      </c>
      <c r="H262" s="206">
        <v>2010</v>
      </c>
      <c r="I262" s="118" t="s">
        <v>1195</v>
      </c>
      <c r="J262" s="121">
        <v>883836.04999999993</v>
      </c>
      <c r="K262" s="180" t="s">
        <v>655</v>
      </c>
      <c r="L262" s="180" t="s">
        <v>1145</v>
      </c>
      <c r="M262" s="180" t="s">
        <v>1196</v>
      </c>
      <c r="N262" s="180" t="s">
        <v>1197</v>
      </c>
      <c r="O262" s="180" t="s">
        <v>1198</v>
      </c>
      <c r="P262" s="207" t="s">
        <v>1199</v>
      </c>
      <c r="Q262" s="208">
        <f t="shared" si="8"/>
        <v>149.14000000000001</v>
      </c>
      <c r="R262" s="208">
        <v>101.31700941176472</v>
      </c>
      <c r="S262" s="180">
        <v>120</v>
      </c>
      <c r="T262" s="180">
        <v>53</v>
      </c>
      <c r="U262" s="208">
        <f t="shared" si="7"/>
        <v>274.31700941176473</v>
      </c>
      <c r="V262" s="180">
        <v>100</v>
      </c>
      <c r="W262" s="208">
        <v>100</v>
      </c>
      <c r="X262" s="209" t="s">
        <v>1102</v>
      </c>
      <c r="Y262" s="180">
        <v>3</v>
      </c>
      <c r="Z262" s="180">
        <v>5</v>
      </c>
      <c r="AA262" s="180">
        <v>2</v>
      </c>
      <c r="AB262" s="180">
        <v>60</v>
      </c>
      <c r="AC262" s="180">
        <v>8</v>
      </c>
      <c r="AD262" s="180">
        <v>0</v>
      </c>
      <c r="AE262" s="195">
        <v>5</v>
      </c>
      <c r="AF262" s="178">
        <v>100</v>
      </c>
      <c r="AG262" s="179" t="s">
        <v>1113</v>
      </c>
      <c r="AH262" s="180" t="s">
        <v>1104</v>
      </c>
      <c r="AI262" s="181">
        <v>100</v>
      </c>
      <c r="AJ262" s="179"/>
      <c r="AK262" s="180"/>
      <c r="AL262" s="181"/>
      <c r="AM262" s="179"/>
      <c r="AN262" s="180"/>
      <c r="AO262" s="181"/>
      <c r="AP262" s="179"/>
      <c r="AQ262" s="180"/>
      <c r="AR262" s="181"/>
      <c r="AS262" s="179"/>
      <c r="AT262" s="180"/>
      <c r="AU262" s="181"/>
      <c r="AV262" s="179"/>
      <c r="AW262" s="180"/>
      <c r="AX262" s="181"/>
      <c r="AY262" s="162"/>
      <c r="AZ262" s="70"/>
      <c r="BA262" s="70"/>
      <c r="BB262" s="70"/>
      <c r="BC262" s="70"/>
      <c r="BD262" s="29"/>
      <c r="BE262" s="29"/>
      <c r="BF262" s="29"/>
      <c r="BG262" s="29"/>
      <c r="BH262" s="29"/>
      <c r="BI262" s="29"/>
    </row>
    <row r="263" spans="1:240" ht="55.2" x14ac:dyDescent="0.3">
      <c r="A263" s="115">
        <v>206</v>
      </c>
      <c r="B263" s="116" t="s">
        <v>7450</v>
      </c>
      <c r="C263" s="115">
        <v>12</v>
      </c>
      <c r="D263" s="117"/>
      <c r="E263" s="118" t="s">
        <v>1104</v>
      </c>
      <c r="F263" s="119" t="s">
        <v>1105</v>
      </c>
      <c r="G263" s="118" t="s">
        <v>1200</v>
      </c>
      <c r="H263" s="206">
        <v>2008</v>
      </c>
      <c r="I263" s="118" t="s">
        <v>1201</v>
      </c>
      <c r="J263" s="121">
        <v>65671.149999999994</v>
      </c>
      <c r="K263" s="180" t="s">
        <v>2830</v>
      </c>
      <c r="L263" s="180" t="s">
        <v>1145</v>
      </c>
      <c r="M263" s="180" t="s">
        <v>1196</v>
      </c>
      <c r="N263" s="180" t="s">
        <v>1202</v>
      </c>
      <c r="O263" s="180" t="s">
        <v>1203</v>
      </c>
      <c r="P263" s="207" t="s">
        <v>1204</v>
      </c>
      <c r="Q263" s="208">
        <f t="shared" si="8"/>
        <v>27.14</v>
      </c>
      <c r="R263" s="208">
        <v>7.7260176470588231</v>
      </c>
      <c r="S263" s="180">
        <v>11</v>
      </c>
      <c r="T263" s="180">
        <v>40</v>
      </c>
      <c r="U263" s="208">
        <f t="shared" si="7"/>
        <v>58.726017647058825</v>
      </c>
      <c r="V263" s="180">
        <v>100</v>
      </c>
      <c r="W263" s="208">
        <v>100</v>
      </c>
      <c r="X263" s="209" t="s">
        <v>1102</v>
      </c>
      <c r="Y263" s="180">
        <v>1</v>
      </c>
      <c r="Z263" s="180">
        <v>4</v>
      </c>
      <c r="AA263" s="180">
        <v>1</v>
      </c>
      <c r="AB263" s="180">
        <v>60</v>
      </c>
      <c r="AC263" s="180"/>
      <c r="AD263" s="180">
        <v>0</v>
      </c>
      <c r="AE263" s="195">
        <v>5</v>
      </c>
      <c r="AF263" s="178">
        <v>100</v>
      </c>
      <c r="AG263" s="179" t="s">
        <v>1113</v>
      </c>
      <c r="AH263" s="180" t="s">
        <v>1104</v>
      </c>
      <c r="AI263" s="181">
        <v>100</v>
      </c>
      <c r="AJ263" s="179"/>
      <c r="AK263" s="180"/>
      <c r="AL263" s="181"/>
      <c r="AM263" s="179"/>
      <c r="AN263" s="180"/>
      <c r="AO263" s="181"/>
      <c r="AP263" s="179"/>
      <c r="AQ263" s="180"/>
      <c r="AR263" s="181"/>
      <c r="AS263" s="179"/>
      <c r="AT263" s="180"/>
      <c r="AU263" s="181"/>
      <c r="AV263" s="179"/>
      <c r="AW263" s="180"/>
      <c r="AX263" s="181"/>
      <c r="AY263" s="162"/>
      <c r="AZ263" s="70"/>
      <c r="BA263" s="70"/>
      <c r="BB263" s="70"/>
      <c r="BC263" s="70"/>
      <c r="BD263" s="29"/>
      <c r="BE263" s="29"/>
      <c r="BF263" s="29"/>
      <c r="BG263" s="29"/>
      <c r="BH263" s="29"/>
      <c r="BI263" s="29"/>
    </row>
    <row r="264" spans="1:240" ht="55.2" x14ac:dyDescent="0.3">
      <c r="A264" s="115">
        <v>206</v>
      </c>
      <c r="B264" s="116" t="s">
        <v>7450</v>
      </c>
      <c r="C264" s="115">
        <v>12</v>
      </c>
      <c r="D264" s="117"/>
      <c r="E264" s="118" t="s">
        <v>1205</v>
      </c>
      <c r="F264" s="119" t="s">
        <v>1206</v>
      </c>
      <c r="G264" s="118" t="s">
        <v>1207</v>
      </c>
      <c r="H264" s="206">
        <v>2012</v>
      </c>
      <c r="I264" s="118" t="s">
        <v>1208</v>
      </c>
      <c r="J264" s="121">
        <v>36222.54</v>
      </c>
      <c r="K264" s="180" t="s">
        <v>2830</v>
      </c>
      <c r="L264" s="180" t="s">
        <v>1145</v>
      </c>
      <c r="M264" s="180" t="s">
        <v>1196</v>
      </c>
      <c r="N264" s="180" t="s">
        <v>1209</v>
      </c>
      <c r="O264" s="180" t="s">
        <v>1210</v>
      </c>
      <c r="P264" s="207" t="s">
        <v>1211</v>
      </c>
      <c r="Q264" s="208">
        <f t="shared" si="8"/>
        <v>14.18</v>
      </c>
      <c r="R264" s="208">
        <v>4.2614752941176466</v>
      </c>
      <c r="S264" s="180">
        <v>25</v>
      </c>
      <c r="T264" s="180">
        <v>13.04</v>
      </c>
      <c r="U264" s="208">
        <f t="shared" si="7"/>
        <v>42.301475294117644</v>
      </c>
      <c r="V264" s="180">
        <v>100</v>
      </c>
      <c r="W264" s="208">
        <v>100</v>
      </c>
      <c r="X264" s="209" t="s">
        <v>1102</v>
      </c>
      <c r="Y264" s="180">
        <v>3</v>
      </c>
      <c r="Z264" s="180">
        <v>11</v>
      </c>
      <c r="AA264" s="180">
        <v>4</v>
      </c>
      <c r="AB264" s="180">
        <v>60</v>
      </c>
      <c r="AC264" s="180"/>
      <c r="AD264" s="180">
        <v>0</v>
      </c>
      <c r="AE264" s="195">
        <v>5</v>
      </c>
      <c r="AF264" s="178">
        <v>100</v>
      </c>
      <c r="AG264" s="179" t="s">
        <v>1113</v>
      </c>
      <c r="AH264" s="180" t="s">
        <v>1104</v>
      </c>
      <c r="AI264" s="181">
        <v>50</v>
      </c>
      <c r="AJ264" s="179" t="s">
        <v>1103</v>
      </c>
      <c r="AK264" s="180" t="s">
        <v>1093</v>
      </c>
      <c r="AL264" s="181">
        <v>20</v>
      </c>
      <c r="AM264" s="179"/>
      <c r="AN264" s="180"/>
      <c r="AO264" s="181"/>
      <c r="AP264" s="179"/>
      <c r="AQ264" s="180"/>
      <c r="AR264" s="181"/>
      <c r="AS264" s="179" t="s">
        <v>1137</v>
      </c>
      <c r="AT264" s="180" t="s">
        <v>1120</v>
      </c>
      <c r="AU264" s="181">
        <v>30</v>
      </c>
      <c r="AV264" s="179"/>
      <c r="AW264" s="180"/>
      <c r="AX264" s="181"/>
      <c r="AY264" s="162"/>
      <c r="AZ264" s="70"/>
      <c r="BA264" s="70"/>
      <c r="BB264" s="70"/>
      <c r="BC264" s="70"/>
      <c r="BD264" s="29"/>
      <c r="BE264" s="29"/>
      <c r="BF264" s="29"/>
      <c r="BG264" s="29"/>
      <c r="BH264" s="29"/>
      <c r="BI264" s="29"/>
    </row>
    <row r="265" spans="1:240" ht="55.2" x14ac:dyDescent="0.3">
      <c r="A265" s="115">
        <v>206</v>
      </c>
      <c r="B265" s="116" t="s">
        <v>7450</v>
      </c>
      <c r="C265" s="115">
        <v>12</v>
      </c>
      <c r="D265" s="117"/>
      <c r="E265" s="118" t="s">
        <v>1093</v>
      </c>
      <c r="F265" s="210">
        <v>15269</v>
      </c>
      <c r="G265" s="118" t="s">
        <v>1212</v>
      </c>
      <c r="H265" s="120">
        <v>1970</v>
      </c>
      <c r="I265" s="118" t="s">
        <v>1213</v>
      </c>
      <c r="J265" s="121">
        <v>424384</v>
      </c>
      <c r="K265" s="180" t="s">
        <v>2830</v>
      </c>
      <c r="L265" s="180" t="s">
        <v>1145</v>
      </c>
      <c r="M265" s="180" t="s">
        <v>1196</v>
      </c>
      <c r="N265" s="180" t="s">
        <v>1214</v>
      </c>
      <c r="O265" s="180" t="s">
        <v>1215</v>
      </c>
      <c r="P265" s="207">
        <v>1833</v>
      </c>
      <c r="Q265" s="208">
        <f t="shared" si="8"/>
        <v>401.14</v>
      </c>
      <c r="R265" s="208">
        <v>49.927529411764709</v>
      </c>
      <c r="S265" s="180">
        <v>225</v>
      </c>
      <c r="T265" s="180">
        <v>200</v>
      </c>
      <c r="U265" s="208">
        <f t="shared" si="7"/>
        <v>474.92752941176468</v>
      </c>
      <c r="V265" s="180">
        <v>100</v>
      </c>
      <c r="W265" s="208">
        <v>100</v>
      </c>
      <c r="X265" s="209" t="s">
        <v>1102</v>
      </c>
      <c r="Y265" s="180">
        <v>1</v>
      </c>
      <c r="Z265" s="180">
        <v>4</v>
      </c>
      <c r="AA265" s="180">
        <v>1</v>
      </c>
      <c r="AB265" s="180">
        <v>60</v>
      </c>
      <c r="AC265" s="180"/>
      <c r="AD265" s="180">
        <v>0</v>
      </c>
      <c r="AE265" s="195">
        <v>5</v>
      </c>
      <c r="AF265" s="178">
        <v>100</v>
      </c>
      <c r="AG265" s="179" t="s">
        <v>1103</v>
      </c>
      <c r="AH265" s="180" t="s">
        <v>1093</v>
      </c>
      <c r="AI265" s="181">
        <v>60</v>
      </c>
      <c r="AJ265" s="179" t="s">
        <v>1113</v>
      </c>
      <c r="AK265" s="180" t="s">
        <v>1104</v>
      </c>
      <c r="AL265" s="181">
        <v>25</v>
      </c>
      <c r="AM265" s="179"/>
      <c r="AN265" s="180"/>
      <c r="AO265" s="181"/>
      <c r="AP265" s="179"/>
      <c r="AQ265" s="180"/>
      <c r="AR265" s="181"/>
      <c r="AS265" s="179" t="s">
        <v>1137</v>
      </c>
      <c r="AT265" s="180" t="s">
        <v>1120</v>
      </c>
      <c r="AU265" s="181">
        <v>15</v>
      </c>
      <c r="AV265" s="179"/>
      <c r="AW265" s="180"/>
      <c r="AX265" s="181"/>
      <c r="AY265" s="162"/>
      <c r="AZ265" s="70"/>
      <c r="BA265" s="70"/>
      <c r="BB265" s="70"/>
      <c r="BC265" s="70"/>
      <c r="BD265" s="29"/>
      <c r="BE265" s="29"/>
      <c r="BF265" s="29"/>
      <c r="BG265" s="29"/>
      <c r="BH265" s="29"/>
      <c r="BI265" s="29"/>
    </row>
    <row r="266" spans="1:240" ht="55.2" x14ac:dyDescent="0.3">
      <c r="A266" s="115">
        <v>206</v>
      </c>
      <c r="B266" s="116" t="s">
        <v>7450</v>
      </c>
      <c r="C266" s="115">
        <v>12</v>
      </c>
      <c r="D266" s="117"/>
      <c r="E266" s="118" t="s">
        <v>1104</v>
      </c>
      <c r="F266" s="119" t="s">
        <v>1105</v>
      </c>
      <c r="G266" s="118" t="s">
        <v>1216</v>
      </c>
      <c r="H266" s="120">
        <v>1993</v>
      </c>
      <c r="I266" s="118"/>
      <c r="J266" s="121">
        <v>232075</v>
      </c>
      <c r="K266" s="180" t="s">
        <v>2830</v>
      </c>
      <c r="L266" s="180" t="s">
        <v>1145</v>
      </c>
      <c r="M266" s="180" t="s">
        <v>1196</v>
      </c>
      <c r="N266" s="180" t="s">
        <v>1217</v>
      </c>
      <c r="O266" s="180" t="s">
        <v>1218</v>
      </c>
      <c r="P266" s="207">
        <v>1884</v>
      </c>
      <c r="Q266" s="208">
        <f t="shared" si="8"/>
        <v>226.14000000000001</v>
      </c>
      <c r="R266" s="208">
        <v>27.30294117647059</v>
      </c>
      <c r="S266" s="180">
        <v>50</v>
      </c>
      <c r="T266" s="180">
        <v>200</v>
      </c>
      <c r="U266" s="208">
        <f t="shared" si="7"/>
        <v>277.3029411764706</v>
      </c>
      <c r="V266" s="180">
        <v>100</v>
      </c>
      <c r="W266" s="208">
        <v>100</v>
      </c>
      <c r="X266" s="209" t="s">
        <v>1102</v>
      </c>
      <c r="Y266" s="180">
        <v>1</v>
      </c>
      <c r="Z266" s="180">
        <v>4</v>
      </c>
      <c r="AA266" s="180">
        <v>1</v>
      </c>
      <c r="AB266" s="180">
        <v>60</v>
      </c>
      <c r="AC266" s="180"/>
      <c r="AD266" s="180">
        <v>0</v>
      </c>
      <c r="AE266" s="195">
        <v>5</v>
      </c>
      <c r="AF266" s="178">
        <v>100</v>
      </c>
      <c r="AG266" s="179" t="s">
        <v>1113</v>
      </c>
      <c r="AH266" s="180" t="s">
        <v>1104</v>
      </c>
      <c r="AI266" s="181">
        <v>30</v>
      </c>
      <c r="AJ266" s="179" t="s">
        <v>1103</v>
      </c>
      <c r="AK266" s="180" t="s">
        <v>1093</v>
      </c>
      <c r="AL266" s="181">
        <v>40</v>
      </c>
      <c r="AM266" s="179"/>
      <c r="AN266" s="180"/>
      <c r="AO266" s="181"/>
      <c r="AP266" s="179"/>
      <c r="AQ266" s="180"/>
      <c r="AR266" s="181"/>
      <c r="AS266" s="179" t="s">
        <v>1137</v>
      </c>
      <c r="AT266" s="180" t="s">
        <v>1120</v>
      </c>
      <c r="AU266" s="181">
        <v>30</v>
      </c>
      <c r="AV266" s="179"/>
      <c r="AW266" s="180"/>
      <c r="AX266" s="181"/>
      <c r="AY266" s="162"/>
      <c r="AZ266" s="70"/>
      <c r="BA266" s="70"/>
      <c r="BB266" s="70"/>
      <c r="BC266" s="70"/>
      <c r="BD266" s="29"/>
      <c r="BE266" s="29"/>
      <c r="BF266" s="29"/>
      <c r="BG266" s="29"/>
      <c r="BH266" s="29"/>
      <c r="BI266" s="29"/>
    </row>
    <row r="267" spans="1:240" ht="55.2" x14ac:dyDescent="0.3">
      <c r="A267" s="115">
        <v>206</v>
      </c>
      <c r="B267" s="116" t="s">
        <v>7450</v>
      </c>
      <c r="C267" s="115">
        <v>12</v>
      </c>
      <c r="D267" s="117"/>
      <c r="E267" s="118" t="s">
        <v>1104</v>
      </c>
      <c r="F267" s="119" t="s">
        <v>1105</v>
      </c>
      <c r="G267" s="118" t="s">
        <v>1219</v>
      </c>
      <c r="H267" s="120">
        <v>1985</v>
      </c>
      <c r="I267" s="118" t="s">
        <v>1219</v>
      </c>
      <c r="J267" s="121">
        <v>376581</v>
      </c>
      <c r="K267" s="180" t="s">
        <v>2830</v>
      </c>
      <c r="L267" s="180" t="s">
        <v>1145</v>
      </c>
      <c r="M267" s="180" t="s">
        <v>1196</v>
      </c>
      <c r="N267" s="180" t="s">
        <v>1220</v>
      </c>
      <c r="O267" s="180" t="s">
        <v>1221</v>
      </c>
      <c r="P267" s="207">
        <v>1148</v>
      </c>
      <c r="Q267" s="208">
        <f t="shared" si="8"/>
        <v>226.14000000000001</v>
      </c>
      <c r="R267" s="208">
        <v>44.303647058823529</v>
      </c>
      <c r="S267" s="180">
        <v>50</v>
      </c>
      <c r="T267" s="180">
        <v>200</v>
      </c>
      <c r="U267" s="208">
        <f t="shared" si="7"/>
        <v>294.30364705882351</v>
      </c>
      <c r="V267" s="180">
        <v>100</v>
      </c>
      <c r="W267" s="208">
        <v>100</v>
      </c>
      <c r="X267" s="209" t="s">
        <v>1102</v>
      </c>
      <c r="Y267" s="180">
        <v>1</v>
      </c>
      <c r="Z267" s="180">
        <v>4</v>
      </c>
      <c r="AA267" s="180">
        <v>1</v>
      </c>
      <c r="AB267" s="180">
        <v>60</v>
      </c>
      <c r="AC267" s="180"/>
      <c r="AD267" s="180">
        <v>0</v>
      </c>
      <c r="AE267" s="195">
        <v>5</v>
      </c>
      <c r="AF267" s="178">
        <v>100</v>
      </c>
      <c r="AG267" s="179" t="s">
        <v>1113</v>
      </c>
      <c r="AH267" s="180" t="s">
        <v>1104</v>
      </c>
      <c r="AI267" s="181">
        <v>40</v>
      </c>
      <c r="AJ267" s="179" t="s">
        <v>1103</v>
      </c>
      <c r="AK267" s="180" t="s">
        <v>1093</v>
      </c>
      <c r="AL267" s="181">
        <v>30</v>
      </c>
      <c r="AM267" s="179"/>
      <c r="AN267" s="180"/>
      <c r="AO267" s="181"/>
      <c r="AP267" s="179"/>
      <c r="AQ267" s="180"/>
      <c r="AR267" s="181"/>
      <c r="AS267" s="179" t="s">
        <v>1137</v>
      </c>
      <c r="AT267" s="180" t="s">
        <v>1120</v>
      </c>
      <c r="AU267" s="181">
        <v>20</v>
      </c>
      <c r="AV267" s="179" t="s">
        <v>1137</v>
      </c>
      <c r="AW267" s="180" t="s">
        <v>1222</v>
      </c>
      <c r="AX267" s="181">
        <v>10</v>
      </c>
      <c r="AY267" s="162"/>
      <c r="AZ267" s="70"/>
      <c r="BA267" s="70"/>
      <c r="BB267" s="70"/>
      <c r="BC267" s="70"/>
      <c r="BD267" s="29"/>
      <c r="BE267" s="29"/>
      <c r="BF267" s="29"/>
      <c r="BG267" s="29"/>
      <c r="BH267" s="29"/>
      <c r="BI267" s="29"/>
    </row>
    <row r="268" spans="1:240" ht="55.2" x14ac:dyDescent="0.3">
      <c r="A268" s="115">
        <v>206</v>
      </c>
      <c r="B268" s="116" t="s">
        <v>7450</v>
      </c>
      <c r="C268" s="115">
        <v>13</v>
      </c>
      <c r="D268" s="117"/>
      <c r="E268" s="118" t="s">
        <v>1093</v>
      </c>
      <c r="F268" s="210">
        <v>15269</v>
      </c>
      <c r="G268" s="118" t="s">
        <v>1223</v>
      </c>
      <c r="H268" s="120">
        <v>2014</v>
      </c>
      <c r="I268" s="118" t="s">
        <v>1223</v>
      </c>
      <c r="J268" s="121">
        <v>73019.62</v>
      </c>
      <c r="K268" s="180" t="s">
        <v>2830</v>
      </c>
      <c r="L268" s="180" t="s">
        <v>1145</v>
      </c>
      <c r="M268" s="180" t="s">
        <v>1196</v>
      </c>
      <c r="N268" s="180" t="s">
        <v>1224</v>
      </c>
      <c r="O268" s="180" t="s">
        <v>1225</v>
      </c>
      <c r="P268" s="207">
        <v>4739</v>
      </c>
      <c r="Q268" s="208">
        <f t="shared" si="8"/>
        <v>126.14000000000001</v>
      </c>
      <c r="R268" s="208">
        <v>7.916823529411765</v>
      </c>
      <c r="S268" s="180">
        <v>25</v>
      </c>
      <c r="T268" s="180">
        <v>125</v>
      </c>
      <c r="U268" s="208">
        <f t="shared" si="7"/>
        <v>157.91682352941177</v>
      </c>
      <c r="V268" s="180">
        <v>100</v>
      </c>
      <c r="W268" s="208">
        <v>76.61</v>
      </c>
      <c r="X268" s="209" t="s">
        <v>1102</v>
      </c>
      <c r="Y268" s="180">
        <v>3</v>
      </c>
      <c r="Z268" s="180">
        <v>10</v>
      </c>
      <c r="AA268" s="180">
        <v>5</v>
      </c>
      <c r="AB268" s="180">
        <v>60</v>
      </c>
      <c r="AC268" s="180"/>
      <c r="AD268" s="180">
        <v>0</v>
      </c>
      <c r="AE268" s="195">
        <v>5</v>
      </c>
      <c r="AF268" s="178">
        <v>100</v>
      </c>
      <c r="AG268" s="179" t="s">
        <v>1103</v>
      </c>
      <c r="AH268" s="180" t="s">
        <v>1093</v>
      </c>
      <c r="AI268" s="181">
        <v>50</v>
      </c>
      <c r="AJ268" s="179" t="s">
        <v>1113</v>
      </c>
      <c r="AK268" s="180" t="s">
        <v>1104</v>
      </c>
      <c r="AL268" s="181">
        <v>25</v>
      </c>
      <c r="AM268" s="179"/>
      <c r="AN268" s="180"/>
      <c r="AO268" s="181"/>
      <c r="AP268" s="179"/>
      <c r="AQ268" s="180"/>
      <c r="AR268" s="181"/>
      <c r="AS268" s="179" t="s">
        <v>1137</v>
      </c>
      <c r="AT268" s="180" t="s">
        <v>1120</v>
      </c>
      <c r="AU268" s="181">
        <v>10</v>
      </c>
      <c r="AV268" s="179" t="s">
        <v>1137</v>
      </c>
      <c r="AW268" s="180" t="s">
        <v>1222</v>
      </c>
      <c r="AX268" s="181">
        <v>15</v>
      </c>
      <c r="AY268" s="162"/>
      <c r="AZ268" s="70"/>
      <c r="BA268" s="70"/>
      <c r="BB268" s="70"/>
      <c r="BC268" s="70"/>
      <c r="BD268" s="29"/>
      <c r="BE268" s="29"/>
      <c r="BF268" s="29"/>
      <c r="BG268" s="29"/>
      <c r="BH268" s="29"/>
      <c r="BI268" s="29"/>
    </row>
    <row r="269" spans="1:240" s="33" customFormat="1" ht="55.2" x14ac:dyDescent="0.3">
      <c r="A269" s="115">
        <v>206</v>
      </c>
      <c r="B269" s="116" t="s">
        <v>7450</v>
      </c>
      <c r="C269" s="115">
        <v>13</v>
      </c>
      <c r="D269" s="117"/>
      <c r="E269" s="118" t="s">
        <v>1093</v>
      </c>
      <c r="F269" s="210">
        <v>15269</v>
      </c>
      <c r="G269" s="118" t="s">
        <v>1226</v>
      </c>
      <c r="H269" s="120">
        <v>2014</v>
      </c>
      <c r="I269" s="118" t="s">
        <v>1227</v>
      </c>
      <c r="J269" s="121">
        <v>257900.77</v>
      </c>
      <c r="K269" s="180" t="s">
        <v>2830</v>
      </c>
      <c r="L269" s="180" t="s">
        <v>1145</v>
      </c>
      <c r="M269" s="180" t="s">
        <v>1196</v>
      </c>
      <c r="N269" s="180" t="s">
        <v>1228</v>
      </c>
      <c r="O269" s="180" t="s">
        <v>1229</v>
      </c>
      <c r="P269" s="207">
        <v>4741</v>
      </c>
      <c r="Q269" s="208">
        <f t="shared" si="8"/>
        <v>166.14000000000001</v>
      </c>
      <c r="R269" s="208">
        <v>23.529411764705884</v>
      </c>
      <c r="S269" s="180">
        <v>100</v>
      </c>
      <c r="T269" s="180">
        <v>90</v>
      </c>
      <c r="U269" s="208">
        <f t="shared" si="7"/>
        <v>213.52941176470588</v>
      </c>
      <c r="V269" s="180">
        <v>100</v>
      </c>
      <c r="W269" s="208">
        <v>75.69</v>
      </c>
      <c r="X269" s="209" t="s">
        <v>1102</v>
      </c>
      <c r="Y269" s="180">
        <v>3</v>
      </c>
      <c r="Z269" s="180">
        <v>12</v>
      </c>
      <c r="AA269" s="180">
        <v>3</v>
      </c>
      <c r="AB269" s="180">
        <v>60</v>
      </c>
      <c r="AC269" s="180"/>
      <c r="AD269" s="180">
        <v>0</v>
      </c>
      <c r="AE269" s="195">
        <v>5</v>
      </c>
      <c r="AF269" s="178">
        <v>100</v>
      </c>
      <c r="AG269" s="179" t="s">
        <v>1103</v>
      </c>
      <c r="AH269" s="180" t="s">
        <v>1093</v>
      </c>
      <c r="AI269" s="181">
        <v>60</v>
      </c>
      <c r="AJ269" s="179" t="s">
        <v>1113</v>
      </c>
      <c r="AK269" s="180" t="s">
        <v>1104</v>
      </c>
      <c r="AL269" s="181">
        <v>20</v>
      </c>
      <c r="AM269" s="179"/>
      <c r="AN269" s="180"/>
      <c r="AO269" s="181"/>
      <c r="AP269" s="179"/>
      <c r="AQ269" s="180"/>
      <c r="AR269" s="181"/>
      <c r="AS269" s="179" t="s">
        <v>1137</v>
      </c>
      <c r="AT269" s="180" t="s">
        <v>1120</v>
      </c>
      <c r="AU269" s="181">
        <v>20</v>
      </c>
      <c r="AV269" s="179"/>
      <c r="AW269" s="180"/>
      <c r="AX269" s="181"/>
      <c r="AY269" s="162"/>
      <c r="AZ269" s="70"/>
      <c r="BA269" s="70"/>
      <c r="BB269" s="70"/>
      <c r="BC269" s="70"/>
      <c r="BD269" s="29"/>
      <c r="BE269" s="29"/>
      <c r="BF269" s="29"/>
      <c r="BG269" s="29"/>
      <c r="BH269" s="29"/>
      <c r="BI269" s="29"/>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row>
    <row r="270" spans="1:240" s="34" customFormat="1" ht="55.2" x14ac:dyDescent="0.3">
      <c r="A270" s="115">
        <v>206</v>
      </c>
      <c r="B270" s="116" t="s">
        <v>7450</v>
      </c>
      <c r="C270" s="115">
        <v>12</v>
      </c>
      <c r="D270" s="117"/>
      <c r="E270" s="118" t="s">
        <v>1205</v>
      </c>
      <c r="F270" s="119" t="s">
        <v>1206</v>
      </c>
      <c r="G270" s="118" t="s">
        <v>1230</v>
      </c>
      <c r="H270" s="120">
        <v>2013</v>
      </c>
      <c r="I270" s="118" t="s">
        <v>1231</v>
      </c>
      <c r="J270" s="121">
        <v>62366.599999999991</v>
      </c>
      <c r="K270" s="180" t="s">
        <v>2830</v>
      </c>
      <c r="L270" s="180" t="s">
        <v>1145</v>
      </c>
      <c r="M270" s="180" t="s">
        <v>1196</v>
      </c>
      <c r="N270" s="180" t="s">
        <v>1232</v>
      </c>
      <c r="O270" s="180" t="s">
        <v>1233</v>
      </c>
      <c r="P270" s="207">
        <v>4657</v>
      </c>
      <c r="Q270" s="208">
        <f t="shared" si="8"/>
        <v>46.140000000000015</v>
      </c>
      <c r="R270" s="208">
        <v>7.6458823529411761</v>
      </c>
      <c r="S270" s="180">
        <v>25</v>
      </c>
      <c r="T270" s="180">
        <v>45</v>
      </c>
      <c r="U270" s="208">
        <f t="shared" si="7"/>
        <v>77.645882352941186</v>
      </c>
      <c r="V270" s="180">
        <v>100</v>
      </c>
      <c r="W270" s="208">
        <v>76</v>
      </c>
      <c r="X270" s="209" t="s">
        <v>1102</v>
      </c>
      <c r="Y270" s="180">
        <v>3</v>
      </c>
      <c r="Z270" s="180">
        <v>1</v>
      </c>
      <c r="AA270" s="180">
        <v>4</v>
      </c>
      <c r="AB270" s="180">
        <v>60</v>
      </c>
      <c r="AC270" s="180"/>
      <c r="AD270" s="180">
        <v>0</v>
      </c>
      <c r="AE270" s="195">
        <v>5</v>
      </c>
      <c r="AF270" s="178">
        <v>100</v>
      </c>
      <c r="AG270" s="179" t="s">
        <v>1113</v>
      </c>
      <c r="AH270" s="180" t="s">
        <v>1104</v>
      </c>
      <c r="AI270" s="181">
        <v>50</v>
      </c>
      <c r="AJ270" s="179" t="s">
        <v>1103</v>
      </c>
      <c r="AK270" s="180" t="s">
        <v>1093</v>
      </c>
      <c r="AL270" s="181">
        <v>20</v>
      </c>
      <c r="AM270" s="179"/>
      <c r="AN270" s="180"/>
      <c r="AO270" s="181"/>
      <c r="AP270" s="179"/>
      <c r="AQ270" s="180"/>
      <c r="AR270" s="181"/>
      <c r="AS270" s="179" t="s">
        <v>1137</v>
      </c>
      <c r="AT270" s="180" t="s">
        <v>1120</v>
      </c>
      <c r="AU270" s="181">
        <v>30</v>
      </c>
      <c r="AV270" s="179"/>
      <c r="AW270" s="180"/>
      <c r="AX270" s="181"/>
      <c r="AY270" s="162"/>
      <c r="AZ270" s="70"/>
      <c r="BA270" s="70"/>
      <c r="BB270" s="70"/>
      <c r="BC270" s="70"/>
      <c r="BD270" s="29"/>
      <c r="BE270" s="29"/>
      <c r="BF270" s="29"/>
      <c r="BG270" s="29"/>
      <c r="BH270" s="29"/>
      <c r="BI270" s="29"/>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row>
    <row r="271" spans="1:240" s="34" customFormat="1" ht="55.2" x14ac:dyDescent="0.3">
      <c r="A271" s="115">
        <v>206</v>
      </c>
      <c r="B271" s="116" t="s">
        <v>7450</v>
      </c>
      <c r="C271" s="115">
        <v>12</v>
      </c>
      <c r="D271" s="117" t="s">
        <v>1113</v>
      </c>
      <c r="E271" s="118" t="s">
        <v>1104</v>
      </c>
      <c r="F271" s="119" t="s">
        <v>1105</v>
      </c>
      <c r="G271" s="118" t="s">
        <v>1234</v>
      </c>
      <c r="H271" s="120">
        <v>2015</v>
      </c>
      <c r="I271" s="118" t="s">
        <v>1235</v>
      </c>
      <c r="J271" s="121">
        <v>96922.38</v>
      </c>
      <c r="K271" s="180" t="s">
        <v>693</v>
      </c>
      <c r="L271" s="180" t="s">
        <v>1145</v>
      </c>
      <c r="M271" s="180" t="s">
        <v>1196</v>
      </c>
      <c r="N271" s="180" t="s">
        <v>1236</v>
      </c>
      <c r="O271" s="180" t="s">
        <v>1237</v>
      </c>
      <c r="P271" s="207">
        <v>4838</v>
      </c>
      <c r="Q271" s="208">
        <f t="shared" si="8"/>
        <v>46.14</v>
      </c>
      <c r="R271" s="208">
        <v>11.402588235294118</v>
      </c>
      <c r="S271" s="180">
        <v>25</v>
      </c>
      <c r="T271" s="180">
        <v>45</v>
      </c>
      <c r="U271" s="208">
        <f t="shared" si="7"/>
        <v>81.402588235294118</v>
      </c>
      <c r="V271" s="180">
        <v>100</v>
      </c>
      <c r="W271" s="208">
        <v>60</v>
      </c>
      <c r="X271" s="209" t="s">
        <v>1102</v>
      </c>
      <c r="Y271" s="180">
        <v>3</v>
      </c>
      <c r="Z271" s="180">
        <v>4</v>
      </c>
      <c r="AA271" s="180">
        <v>1</v>
      </c>
      <c r="AB271" s="180">
        <v>60</v>
      </c>
      <c r="AC271" s="180">
        <v>125</v>
      </c>
      <c r="AD271" s="180">
        <v>0</v>
      </c>
      <c r="AE271" s="195">
        <v>5</v>
      </c>
      <c r="AF271" s="178">
        <v>100</v>
      </c>
      <c r="AG271" s="179" t="s">
        <v>1113</v>
      </c>
      <c r="AH271" s="180" t="s">
        <v>1104</v>
      </c>
      <c r="AI271" s="181">
        <v>45</v>
      </c>
      <c r="AJ271" s="179" t="s">
        <v>1103</v>
      </c>
      <c r="AK271" s="180" t="s">
        <v>1093</v>
      </c>
      <c r="AL271" s="181">
        <v>45</v>
      </c>
      <c r="AM271" s="179"/>
      <c r="AN271" s="180"/>
      <c r="AO271" s="181"/>
      <c r="AP271" s="179"/>
      <c r="AQ271" s="180"/>
      <c r="AR271" s="181"/>
      <c r="AS271" s="179" t="s">
        <v>1137</v>
      </c>
      <c r="AT271" s="180" t="s">
        <v>1120</v>
      </c>
      <c r="AU271" s="181">
        <v>10</v>
      </c>
      <c r="AV271" s="179"/>
      <c r="AW271" s="180"/>
      <c r="AX271" s="181"/>
      <c r="AY271" s="162"/>
      <c r="AZ271" s="70"/>
      <c r="BA271" s="70"/>
      <c r="BB271" s="70"/>
      <c r="BC271" s="70"/>
      <c r="BD271" s="71"/>
      <c r="BE271" s="71"/>
      <c r="BF271" s="71"/>
      <c r="BG271" s="71"/>
      <c r="BH271" s="71"/>
      <c r="BI271" s="71"/>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c r="EP271" s="33"/>
      <c r="EQ271" s="33"/>
      <c r="ER271" s="33"/>
      <c r="ES271" s="33"/>
      <c r="ET271" s="33"/>
      <c r="EU271" s="33"/>
      <c r="EV271" s="33"/>
      <c r="EW271" s="33"/>
      <c r="EX271" s="33"/>
      <c r="EY271" s="33"/>
      <c r="EZ271" s="33"/>
      <c r="FA271" s="33"/>
      <c r="FB271" s="33"/>
      <c r="FC271" s="33"/>
      <c r="FD271" s="33"/>
      <c r="FE271" s="33"/>
      <c r="FF271" s="33"/>
      <c r="FG271" s="33"/>
      <c r="FH271" s="33"/>
      <c r="FI271" s="33"/>
      <c r="FJ271" s="33"/>
      <c r="FK271" s="33"/>
      <c r="FL271" s="33"/>
      <c r="FM271" s="33"/>
      <c r="FN271" s="33"/>
      <c r="FO271" s="33"/>
      <c r="FP271" s="33"/>
      <c r="FQ271" s="33"/>
      <c r="FR271" s="33"/>
      <c r="FS271" s="33"/>
      <c r="FT271" s="33"/>
      <c r="FU271" s="33"/>
      <c r="FV271" s="33"/>
      <c r="FW271" s="33"/>
      <c r="FX271" s="33"/>
      <c r="FY271" s="33"/>
      <c r="FZ271" s="33"/>
      <c r="GA271" s="33"/>
      <c r="GB271" s="33"/>
      <c r="GC271" s="33"/>
      <c r="GD271" s="33"/>
      <c r="GE271" s="33"/>
      <c r="GF271" s="33"/>
      <c r="GG271" s="33"/>
      <c r="GH271" s="33"/>
      <c r="GI271" s="33"/>
      <c r="GJ271" s="33"/>
      <c r="GK271" s="33"/>
      <c r="GL271" s="33"/>
      <c r="GM271" s="33"/>
      <c r="GN271" s="33"/>
      <c r="GO271" s="33"/>
      <c r="GP271" s="33"/>
      <c r="GQ271" s="33"/>
      <c r="GR271" s="33"/>
      <c r="GS271" s="33"/>
      <c r="GT271" s="33"/>
      <c r="GU271" s="33"/>
      <c r="GV271" s="33"/>
      <c r="GW271" s="33"/>
      <c r="GX271" s="33"/>
      <c r="GY271" s="33"/>
      <c r="GZ271" s="33"/>
      <c r="HA271" s="33"/>
      <c r="HB271" s="33"/>
      <c r="HC271" s="33"/>
      <c r="HD271" s="33"/>
      <c r="HE271" s="33"/>
      <c r="HF271" s="33"/>
      <c r="HG271" s="33"/>
      <c r="HH271" s="33"/>
      <c r="HI271" s="33"/>
      <c r="HJ271" s="33"/>
      <c r="HK271" s="33"/>
      <c r="HL271" s="33"/>
      <c r="HM271" s="33"/>
      <c r="HN271" s="33"/>
      <c r="HO271" s="33"/>
      <c r="HP271" s="33"/>
      <c r="HQ271" s="33"/>
      <c r="HR271" s="33"/>
      <c r="HS271" s="33"/>
      <c r="HT271" s="33"/>
      <c r="HU271" s="33"/>
      <c r="HV271" s="33"/>
      <c r="HW271" s="33"/>
      <c r="HX271" s="33"/>
      <c r="HY271" s="33"/>
      <c r="HZ271" s="33"/>
      <c r="IA271" s="33"/>
      <c r="IB271" s="33"/>
      <c r="IC271" s="33"/>
      <c r="ID271" s="33"/>
      <c r="IE271" s="33"/>
      <c r="IF271" s="33"/>
    </row>
    <row r="272" spans="1:240" s="34" customFormat="1" ht="55.2" x14ac:dyDescent="0.3">
      <c r="A272" s="115">
        <v>206</v>
      </c>
      <c r="B272" s="116" t="s">
        <v>7450</v>
      </c>
      <c r="C272" s="211">
        <v>13</v>
      </c>
      <c r="D272" s="210" t="s">
        <v>1103</v>
      </c>
      <c r="E272" s="212" t="s">
        <v>1093</v>
      </c>
      <c r="F272" s="210">
        <v>15269</v>
      </c>
      <c r="G272" s="133" t="s">
        <v>1238</v>
      </c>
      <c r="H272" s="213">
        <v>2016</v>
      </c>
      <c r="I272" s="133" t="s">
        <v>1239</v>
      </c>
      <c r="J272" s="136">
        <v>54786.3</v>
      </c>
      <c r="K272" s="214" t="s">
        <v>693</v>
      </c>
      <c r="L272" s="180" t="s">
        <v>1145</v>
      </c>
      <c r="M272" s="180" t="s">
        <v>1196</v>
      </c>
      <c r="N272" s="180" t="s">
        <v>1214</v>
      </c>
      <c r="O272" s="180" t="s">
        <v>1215</v>
      </c>
      <c r="P272" s="215">
        <v>4866</v>
      </c>
      <c r="Q272" s="208">
        <f t="shared" si="8"/>
        <v>401.14000000000004</v>
      </c>
      <c r="R272" s="208">
        <v>6.4454470588235298</v>
      </c>
      <c r="S272" s="180">
        <v>225</v>
      </c>
      <c r="T272" s="180">
        <v>200</v>
      </c>
      <c r="U272" s="208">
        <f t="shared" si="7"/>
        <v>431.44544705882356</v>
      </c>
      <c r="V272" s="180">
        <v>100</v>
      </c>
      <c r="W272" s="216">
        <v>50</v>
      </c>
      <c r="X272" s="209" t="s">
        <v>1102</v>
      </c>
      <c r="Y272" s="180">
        <v>1</v>
      </c>
      <c r="Z272" s="180">
        <v>4</v>
      </c>
      <c r="AA272" s="180">
        <v>1</v>
      </c>
      <c r="AB272" s="180">
        <v>60</v>
      </c>
      <c r="AC272" s="214" t="s">
        <v>1240</v>
      </c>
      <c r="AD272" s="180">
        <v>0</v>
      </c>
      <c r="AE272" s="195">
        <v>5</v>
      </c>
      <c r="AF272" s="178">
        <v>100</v>
      </c>
      <c r="AG272" s="179" t="s">
        <v>1103</v>
      </c>
      <c r="AH272" s="180" t="s">
        <v>1093</v>
      </c>
      <c r="AI272" s="181">
        <v>60</v>
      </c>
      <c r="AJ272" s="179" t="s">
        <v>1113</v>
      </c>
      <c r="AK272" s="180" t="s">
        <v>1104</v>
      </c>
      <c r="AL272" s="181">
        <v>25</v>
      </c>
      <c r="AM272" s="217"/>
      <c r="AN272" s="214"/>
      <c r="AO272" s="218"/>
      <c r="AP272" s="217"/>
      <c r="AQ272" s="214"/>
      <c r="AR272" s="218"/>
      <c r="AS272" s="179" t="s">
        <v>1137</v>
      </c>
      <c r="AT272" s="180" t="s">
        <v>1120</v>
      </c>
      <c r="AU272" s="218">
        <v>15</v>
      </c>
      <c r="AV272" s="217"/>
      <c r="AW272" s="214"/>
      <c r="AX272" s="218"/>
      <c r="AY272" s="162"/>
      <c r="AZ272" s="70"/>
      <c r="BA272" s="70"/>
      <c r="BB272" s="70"/>
      <c r="BC272" s="70"/>
      <c r="BD272" s="72"/>
      <c r="BE272" s="72"/>
      <c r="BF272" s="72"/>
      <c r="BG272" s="72"/>
      <c r="BH272" s="72"/>
      <c r="BI272" s="72"/>
    </row>
    <row r="273" spans="1:240" s="34" customFormat="1" ht="55.2" x14ac:dyDescent="0.3">
      <c r="A273" s="115">
        <v>206</v>
      </c>
      <c r="B273" s="116" t="s">
        <v>7450</v>
      </c>
      <c r="C273" s="211">
        <v>13</v>
      </c>
      <c r="D273" s="210" t="s">
        <v>1103</v>
      </c>
      <c r="E273" s="212" t="s">
        <v>1093</v>
      </c>
      <c r="F273" s="210">
        <v>15269</v>
      </c>
      <c r="G273" s="133" t="s">
        <v>1241</v>
      </c>
      <c r="H273" s="213">
        <v>2016</v>
      </c>
      <c r="I273" s="212" t="s">
        <v>1242</v>
      </c>
      <c r="J273" s="136">
        <v>31145.15</v>
      </c>
      <c r="K273" s="214" t="s">
        <v>693</v>
      </c>
      <c r="L273" s="180" t="s">
        <v>1145</v>
      </c>
      <c r="M273" s="180" t="s">
        <v>1196</v>
      </c>
      <c r="N273" s="180" t="s">
        <v>1214</v>
      </c>
      <c r="O273" s="180" t="s">
        <v>1215</v>
      </c>
      <c r="P273" s="215">
        <v>4873</v>
      </c>
      <c r="Q273" s="208">
        <f t="shared" si="8"/>
        <v>401.13999999999993</v>
      </c>
      <c r="R273" s="208">
        <v>3.6641352941176475</v>
      </c>
      <c r="S273" s="180">
        <v>225</v>
      </c>
      <c r="T273" s="180">
        <v>200</v>
      </c>
      <c r="U273" s="208">
        <f t="shared" si="7"/>
        <v>428.66413529411761</v>
      </c>
      <c r="V273" s="180">
        <v>100</v>
      </c>
      <c r="W273" s="216">
        <v>46.7</v>
      </c>
      <c r="X273" s="209" t="s">
        <v>1102</v>
      </c>
      <c r="Y273" s="180">
        <v>1</v>
      </c>
      <c r="Z273" s="180">
        <v>4</v>
      </c>
      <c r="AA273" s="180">
        <v>1</v>
      </c>
      <c r="AB273" s="180">
        <v>60</v>
      </c>
      <c r="AC273" s="214" t="s">
        <v>1240</v>
      </c>
      <c r="AD273" s="180">
        <v>0</v>
      </c>
      <c r="AE273" s="195">
        <v>5</v>
      </c>
      <c r="AF273" s="178">
        <v>100</v>
      </c>
      <c r="AG273" s="179" t="s">
        <v>1103</v>
      </c>
      <c r="AH273" s="180" t="s">
        <v>1093</v>
      </c>
      <c r="AI273" s="181">
        <v>60</v>
      </c>
      <c r="AJ273" s="179" t="s">
        <v>1113</v>
      </c>
      <c r="AK273" s="180" t="s">
        <v>1104</v>
      </c>
      <c r="AL273" s="181">
        <v>25</v>
      </c>
      <c r="AM273" s="217"/>
      <c r="AN273" s="214"/>
      <c r="AO273" s="218"/>
      <c r="AP273" s="217"/>
      <c r="AQ273" s="214"/>
      <c r="AR273" s="218"/>
      <c r="AS273" s="179" t="s">
        <v>1137</v>
      </c>
      <c r="AT273" s="180" t="s">
        <v>1120</v>
      </c>
      <c r="AU273" s="218">
        <v>15</v>
      </c>
      <c r="AV273" s="217"/>
      <c r="AW273" s="214"/>
      <c r="AX273" s="218"/>
      <c r="AY273" s="162"/>
      <c r="AZ273" s="70"/>
      <c r="BA273" s="70"/>
      <c r="BB273" s="70"/>
      <c r="BC273" s="70"/>
      <c r="BD273" s="72"/>
      <c r="BE273" s="72"/>
      <c r="BF273" s="72"/>
      <c r="BG273" s="72"/>
      <c r="BH273" s="72"/>
      <c r="BI273" s="72"/>
    </row>
    <row r="274" spans="1:240" s="34" customFormat="1" ht="55.2" x14ac:dyDescent="0.3">
      <c r="A274" s="115">
        <v>206</v>
      </c>
      <c r="B274" s="116" t="s">
        <v>7450</v>
      </c>
      <c r="C274" s="211">
        <v>13</v>
      </c>
      <c r="D274" s="210" t="s">
        <v>1103</v>
      </c>
      <c r="E274" s="212" t="s">
        <v>1093</v>
      </c>
      <c r="F274" s="210">
        <v>15269</v>
      </c>
      <c r="G274" s="118" t="s">
        <v>1179</v>
      </c>
      <c r="H274" s="213">
        <v>2016</v>
      </c>
      <c r="I274" s="212" t="s">
        <v>1243</v>
      </c>
      <c r="J274" s="136">
        <v>40121.15</v>
      </c>
      <c r="K274" s="214" t="s">
        <v>693</v>
      </c>
      <c r="L274" s="180" t="s">
        <v>1145</v>
      </c>
      <c r="M274" s="180" t="s">
        <v>1196</v>
      </c>
      <c r="N274" s="180" t="s">
        <v>1181</v>
      </c>
      <c r="O274" s="180" t="s">
        <v>1182</v>
      </c>
      <c r="P274" s="215">
        <v>4933</v>
      </c>
      <c r="Q274" s="208">
        <f t="shared" si="8"/>
        <v>44.14</v>
      </c>
      <c r="R274" s="208">
        <v>4.7201352941176475</v>
      </c>
      <c r="S274" s="180">
        <v>11</v>
      </c>
      <c r="T274" s="180">
        <v>57</v>
      </c>
      <c r="U274" s="208">
        <f t="shared" si="7"/>
        <v>72.720135294117654</v>
      </c>
      <c r="V274" s="180">
        <v>100</v>
      </c>
      <c r="W274" s="216">
        <v>45</v>
      </c>
      <c r="X274" s="209" t="s">
        <v>1102</v>
      </c>
      <c r="Y274" s="180">
        <v>6</v>
      </c>
      <c r="Z274" s="180">
        <v>1</v>
      </c>
      <c r="AA274" s="180">
        <v>5</v>
      </c>
      <c r="AB274" s="180">
        <v>60</v>
      </c>
      <c r="AC274" s="214" t="s">
        <v>1240</v>
      </c>
      <c r="AD274" s="180">
        <v>0</v>
      </c>
      <c r="AE274" s="195">
        <v>5</v>
      </c>
      <c r="AF274" s="178">
        <v>100</v>
      </c>
      <c r="AG274" s="179" t="s">
        <v>1103</v>
      </c>
      <c r="AH274" s="180" t="s">
        <v>1093</v>
      </c>
      <c r="AI274" s="181">
        <v>40</v>
      </c>
      <c r="AJ274" s="179" t="s">
        <v>1113</v>
      </c>
      <c r="AK274" s="180" t="s">
        <v>1104</v>
      </c>
      <c r="AL274" s="181">
        <v>30</v>
      </c>
      <c r="AM274" s="217"/>
      <c r="AN274" s="214"/>
      <c r="AO274" s="218"/>
      <c r="AP274" s="217"/>
      <c r="AQ274" s="214"/>
      <c r="AR274" s="218"/>
      <c r="AS274" s="179"/>
      <c r="AT274" s="180"/>
      <c r="AU274" s="218"/>
      <c r="AV274" s="217"/>
      <c r="AW274" s="214"/>
      <c r="AX274" s="218"/>
      <c r="AY274" s="162"/>
      <c r="AZ274" s="70"/>
      <c r="BA274" s="70"/>
      <c r="BB274" s="70"/>
      <c r="BC274" s="70"/>
      <c r="BD274" s="72"/>
      <c r="BE274" s="72"/>
      <c r="BF274" s="72"/>
      <c r="BG274" s="72"/>
      <c r="BH274" s="72"/>
      <c r="BI274" s="72"/>
    </row>
    <row r="275" spans="1:240" s="34" customFormat="1" ht="55.2" x14ac:dyDescent="0.3">
      <c r="A275" s="115">
        <v>206</v>
      </c>
      <c r="B275" s="116" t="s">
        <v>7450</v>
      </c>
      <c r="C275" s="115">
        <v>15</v>
      </c>
      <c r="D275" s="117" t="s">
        <v>1244</v>
      </c>
      <c r="E275" s="118" t="s">
        <v>1121</v>
      </c>
      <c r="F275" s="119" t="s">
        <v>1122</v>
      </c>
      <c r="G275" s="118" t="s">
        <v>1245</v>
      </c>
      <c r="H275" s="120">
        <v>2017</v>
      </c>
      <c r="I275" s="118" t="s">
        <v>1246</v>
      </c>
      <c r="J275" s="121">
        <v>75051.34</v>
      </c>
      <c r="K275" s="180" t="s">
        <v>693</v>
      </c>
      <c r="L275" s="180" t="s">
        <v>1125</v>
      </c>
      <c r="M275" s="180" t="s">
        <v>1126</v>
      </c>
      <c r="N275" s="180" t="s">
        <v>1140</v>
      </c>
      <c r="O275" s="180" t="s">
        <v>1141</v>
      </c>
      <c r="P275" s="207">
        <v>4920</v>
      </c>
      <c r="Q275" s="208">
        <f t="shared" si="8"/>
        <v>26.14</v>
      </c>
      <c r="R275" s="208">
        <v>8.8295694117647052</v>
      </c>
      <c r="S275" s="180">
        <v>15</v>
      </c>
      <c r="T275" s="180">
        <v>35</v>
      </c>
      <c r="U275" s="208">
        <f>SUM(R275:T275)</f>
        <v>58.829569411764709</v>
      </c>
      <c r="V275" s="180">
        <v>0</v>
      </c>
      <c r="W275" s="208">
        <v>35</v>
      </c>
      <c r="X275" s="209" t="s">
        <v>1102</v>
      </c>
      <c r="Y275" s="180">
        <v>1</v>
      </c>
      <c r="Z275" s="180">
        <v>2</v>
      </c>
      <c r="AA275" s="180">
        <v>3</v>
      </c>
      <c r="AB275" s="180">
        <v>60</v>
      </c>
      <c r="AC275" s="214" t="s">
        <v>1247</v>
      </c>
      <c r="AD275" s="180">
        <v>0</v>
      </c>
      <c r="AE275" s="195">
        <v>5</v>
      </c>
      <c r="AF275" s="178">
        <v>100</v>
      </c>
      <c r="AG275" s="179" t="s">
        <v>1130</v>
      </c>
      <c r="AH275" s="180" t="s">
        <v>1121</v>
      </c>
      <c r="AI275" s="181">
        <v>100</v>
      </c>
      <c r="AJ275" s="179"/>
      <c r="AK275" s="180"/>
      <c r="AL275" s="181"/>
      <c r="AM275" s="179"/>
      <c r="AN275" s="180"/>
      <c r="AO275" s="181"/>
      <c r="AP275" s="179"/>
      <c r="AQ275" s="180"/>
      <c r="AR275" s="181"/>
      <c r="AS275" s="179"/>
      <c r="AT275" s="180"/>
      <c r="AU275" s="181"/>
      <c r="AV275" s="179"/>
      <c r="AW275" s="180"/>
      <c r="AX275" s="181"/>
      <c r="AY275" s="162"/>
      <c r="AZ275" s="70"/>
      <c r="BA275" s="70"/>
      <c r="BB275" s="70"/>
      <c r="BC275" s="70"/>
      <c r="BD275" s="72"/>
      <c r="BE275" s="72"/>
      <c r="BF275" s="72"/>
      <c r="BG275" s="72"/>
      <c r="BH275" s="72"/>
      <c r="BI275" s="72"/>
    </row>
    <row r="276" spans="1:240" ht="55.2" x14ac:dyDescent="0.3">
      <c r="A276" s="115">
        <v>206</v>
      </c>
      <c r="B276" s="116" t="s">
        <v>7450</v>
      </c>
      <c r="C276" s="115">
        <v>12</v>
      </c>
      <c r="D276" s="117" t="s">
        <v>1113</v>
      </c>
      <c r="E276" s="118" t="s">
        <v>1205</v>
      </c>
      <c r="F276" s="119">
        <v>18475</v>
      </c>
      <c r="G276" s="118" t="s">
        <v>1248</v>
      </c>
      <c r="H276" s="120">
        <v>2017</v>
      </c>
      <c r="I276" s="118" t="s">
        <v>1249</v>
      </c>
      <c r="J276" s="121">
        <v>26789.32</v>
      </c>
      <c r="K276" s="180" t="s">
        <v>2830</v>
      </c>
      <c r="L276" s="180" t="s">
        <v>1145</v>
      </c>
      <c r="M276" s="180" t="s">
        <v>1196</v>
      </c>
      <c r="N276" s="180" t="s">
        <v>1250</v>
      </c>
      <c r="O276" s="180" t="s">
        <v>1251</v>
      </c>
      <c r="P276" s="207">
        <v>4929</v>
      </c>
      <c r="Q276" s="208">
        <f>U276-R276-10.82-13.04</f>
        <v>14.18</v>
      </c>
      <c r="R276" s="208">
        <v>4.2614752941176466</v>
      </c>
      <c r="S276" s="180">
        <v>25</v>
      </c>
      <c r="T276" s="180">
        <v>13.04</v>
      </c>
      <c r="U276" s="208">
        <f>SUM(R276:T276)</f>
        <v>42.301475294117644</v>
      </c>
      <c r="V276" s="180">
        <v>100</v>
      </c>
      <c r="W276" s="208">
        <v>28.3</v>
      </c>
      <c r="X276" s="209" t="s">
        <v>1102</v>
      </c>
      <c r="Y276" s="180">
        <v>3</v>
      </c>
      <c r="Z276" s="180">
        <v>11</v>
      </c>
      <c r="AA276" s="180">
        <v>4</v>
      </c>
      <c r="AB276" s="180">
        <v>60</v>
      </c>
      <c r="AC276" s="180"/>
      <c r="AD276" s="180">
        <v>0</v>
      </c>
      <c r="AE276" s="195">
        <v>5</v>
      </c>
      <c r="AF276" s="178">
        <v>100</v>
      </c>
      <c r="AG276" s="179" t="s">
        <v>1113</v>
      </c>
      <c r="AH276" s="180" t="s">
        <v>1104</v>
      </c>
      <c r="AI276" s="181">
        <v>50</v>
      </c>
      <c r="AJ276" s="179" t="s">
        <v>1103</v>
      </c>
      <c r="AK276" s="180" t="s">
        <v>1093</v>
      </c>
      <c r="AL276" s="181">
        <v>20</v>
      </c>
      <c r="AM276" s="179"/>
      <c r="AN276" s="180"/>
      <c r="AO276" s="181"/>
      <c r="AP276" s="179"/>
      <c r="AQ276" s="180"/>
      <c r="AR276" s="181"/>
      <c r="AS276" s="179" t="s">
        <v>1137</v>
      </c>
      <c r="AT276" s="180" t="s">
        <v>1120</v>
      </c>
      <c r="AU276" s="181">
        <v>30</v>
      </c>
      <c r="AV276" s="179"/>
      <c r="AW276" s="180"/>
      <c r="AX276" s="181"/>
      <c r="AY276" s="162"/>
      <c r="AZ276" s="70"/>
      <c r="BA276" s="70"/>
      <c r="BB276" s="70"/>
      <c r="BC276" s="70"/>
      <c r="BD276" s="72"/>
      <c r="BE276" s="72"/>
      <c r="BF276" s="72"/>
      <c r="BG276" s="72"/>
      <c r="BH276" s="72"/>
      <c r="BI276" s="72"/>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4"/>
      <c r="FH276" s="34"/>
      <c r="FI276" s="34"/>
      <c r="FJ276" s="34"/>
      <c r="FK276" s="34"/>
      <c r="FL276" s="34"/>
      <c r="FM276" s="34"/>
      <c r="FN276" s="34"/>
      <c r="FO276" s="34"/>
      <c r="FP276" s="34"/>
      <c r="FQ276" s="34"/>
      <c r="FR276" s="34"/>
      <c r="FS276" s="34"/>
      <c r="FT276" s="34"/>
      <c r="FU276" s="34"/>
      <c r="FV276" s="34"/>
      <c r="FW276" s="34"/>
      <c r="FX276" s="34"/>
      <c r="FY276" s="34"/>
      <c r="FZ276" s="34"/>
      <c r="GA276" s="34"/>
      <c r="GB276" s="34"/>
      <c r="GC276" s="34"/>
      <c r="GD276" s="34"/>
      <c r="GE276" s="34"/>
      <c r="GF276" s="34"/>
      <c r="GG276" s="34"/>
      <c r="GH276" s="34"/>
      <c r="GI276" s="34"/>
      <c r="GJ276" s="34"/>
      <c r="GK276" s="34"/>
      <c r="GL276" s="34"/>
      <c r="GM276" s="34"/>
      <c r="GN276" s="34"/>
      <c r="GO276" s="34"/>
      <c r="GP276" s="34"/>
      <c r="GQ276" s="34"/>
      <c r="GR276" s="34"/>
      <c r="GS276" s="34"/>
      <c r="GT276" s="34"/>
      <c r="GU276" s="34"/>
      <c r="GV276" s="34"/>
      <c r="GW276" s="34"/>
      <c r="GX276" s="34"/>
      <c r="GY276" s="34"/>
      <c r="GZ276" s="34"/>
      <c r="HA276" s="34"/>
      <c r="HB276" s="34"/>
      <c r="HC276" s="34"/>
      <c r="HD276" s="34"/>
      <c r="HE276" s="34"/>
      <c r="HF276" s="34"/>
      <c r="HG276" s="34"/>
      <c r="HH276" s="34"/>
      <c r="HI276" s="34"/>
      <c r="HJ276" s="34"/>
      <c r="HK276" s="34"/>
      <c r="HL276" s="34"/>
      <c r="HM276" s="34"/>
      <c r="HN276" s="34"/>
      <c r="HO276" s="34"/>
      <c r="HP276" s="34"/>
      <c r="HQ276" s="34"/>
      <c r="HR276" s="34"/>
      <c r="HS276" s="34"/>
      <c r="HT276" s="34"/>
      <c r="HU276" s="34"/>
      <c r="HV276" s="34"/>
      <c r="HW276" s="34"/>
      <c r="HX276" s="34"/>
      <c r="HY276" s="34"/>
      <c r="HZ276" s="34"/>
      <c r="IA276" s="34"/>
      <c r="IB276" s="34"/>
      <c r="IC276" s="34"/>
      <c r="ID276" s="34"/>
      <c r="IE276" s="34"/>
      <c r="IF276" s="34"/>
    </row>
    <row r="277" spans="1:240" ht="55.2" x14ac:dyDescent="0.3">
      <c r="A277" s="115">
        <v>206</v>
      </c>
      <c r="B277" s="116" t="s">
        <v>7450</v>
      </c>
      <c r="C277" s="115">
        <v>12</v>
      </c>
      <c r="D277" s="117" t="s">
        <v>1113</v>
      </c>
      <c r="E277" s="118" t="s">
        <v>1104</v>
      </c>
      <c r="F277" s="119" t="s">
        <v>1105</v>
      </c>
      <c r="G277" s="118" t="s">
        <v>1252</v>
      </c>
      <c r="H277" s="120">
        <v>2018</v>
      </c>
      <c r="I277" s="118" t="s">
        <v>1253</v>
      </c>
      <c r="J277" s="121">
        <v>663370</v>
      </c>
      <c r="K277" s="180" t="s">
        <v>2830</v>
      </c>
      <c r="L277" s="180" t="s">
        <v>1145</v>
      </c>
      <c r="M277" s="180" t="s">
        <v>1196</v>
      </c>
      <c r="N277" s="180" t="s">
        <v>1254</v>
      </c>
      <c r="O277" s="180" t="s">
        <v>1255</v>
      </c>
      <c r="P277" s="207">
        <v>6181</v>
      </c>
      <c r="Q277" s="208">
        <f>U277-R277-10.82-13.04</f>
        <v>149.14000000000001</v>
      </c>
      <c r="R277" s="208">
        <v>84.609735294117641</v>
      </c>
      <c r="S277" s="180">
        <v>75</v>
      </c>
      <c r="T277" s="180">
        <v>98</v>
      </c>
      <c r="U277" s="208">
        <f>SUM(R277:T277)</f>
        <v>257.60973529411763</v>
      </c>
      <c r="V277" s="180">
        <v>100</v>
      </c>
      <c r="W277" s="208">
        <v>0</v>
      </c>
      <c r="X277" s="209" t="s">
        <v>1102</v>
      </c>
      <c r="Y277" s="180">
        <v>3</v>
      </c>
      <c r="Z277" s="180">
        <v>5</v>
      </c>
      <c r="AA277" s="180">
        <v>1</v>
      </c>
      <c r="AB277" s="180">
        <v>60</v>
      </c>
      <c r="AC277" s="180"/>
      <c r="AD277" s="180">
        <v>0</v>
      </c>
      <c r="AE277" s="195">
        <v>5</v>
      </c>
      <c r="AF277" s="178">
        <v>100</v>
      </c>
      <c r="AG277" s="179" t="s">
        <v>1113</v>
      </c>
      <c r="AH277" s="180" t="s">
        <v>1104</v>
      </c>
      <c r="AI277" s="181">
        <v>90</v>
      </c>
      <c r="AJ277" s="179"/>
      <c r="AK277" s="180"/>
      <c r="AL277" s="181"/>
      <c r="AM277" s="179"/>
      <c r="AN277" s="180"/>
      <c r="AO277" s="181"/>
      <c r="AP277" s="179"/>
      <c r="AQ277" s="180"/>
      <c r="AR277" s="181"/>
      <c r="AS277" s="179" t="s">
        <v>1119</v>
      </c>
      <c r="AT277" s="180" t="s">
        <v>1120</v>
      </c>
      <c r="AU277" s="181">
        <v>10</v>
      </c>
      <c r="AV277" s="179"/>
      <c r="AW277" s="180"/>
      <c r="AX277" s="181"/>
      <c r="AY277" s="162"/>
      <c r="AZ277" s="70"/>
      <c r="BA277" s="70"/>
      <c r="BB277" s="70"/>
      <c r="BC277" s="70"/>
      <c r="BD277" s="72"/>
      <c r="BE277" s="72"/>
      <c r="BF277" s="72"/>
      <c r="BG277" s="72"/>
      <c r="BH277" s="72"/>
      <c r="BI277" s="72"/>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34"/>
      <c r="DL277" s="34"/>
      <c r="DM277" s="34"/>
      <c r="DN277" s="34"/>
      <c r="DO277" s="34"/>
      <c r="DP277" s="34"/>
      <c r="DQ277" s="34"/>
      <c r="DR277" s="34"/>
      <c r="DS277" s="34"/>
      <c r="DT277" s="34"/>
      <c r="DU277" s="34"/>
      <c r="DV277" s="34"/>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c r="EV277" s="34"/>
      <c r="EW277" s="34"/>
      <c r="EX277" s="34"/>
      <c r="EY277" s="34"/>
      <c r="EZ277" s="34"/>
      <c r="FA277" s="34"/>
      <c r="FB277" s="34"/>
      <c r="FC277" s="34"/>
      <c r="FD277" s="34"/>
      <c r="FE277" s="34"/>
      <c r="FF277" s="34"/>
      <c r="FG277" s="34"/>
      <c r="FH277" s="34"/>
      <c r="FI277" s="34"/>
      <c r="FJ277" s="34"/>
      <c r="FK277" s="34"/>
      <c r="FL277" s="34"/>
      <c r="FM277" s="34"/>
      <c r="FN277" s="34"/>
      <c r="FO277" s="34"/>
      <c r="FP277" s="34"/>
      <c r="FQ277" s="34"/>
      <c r="FR277" s="34"/>
      <c r="FS277" s="34"/>
      <c r="FT277" s="34"/>
      <c r="FU277" s="34"/>
      <c r="FV277" s="34"/>
      <c r="FW277" s="34"/>
      <c r="FX277" s="34"/>
      <c r="FY277" s="34"/>
      <c r="FZ277" s="34"/>
      <c r="GA277" s="34"/>
      <c r="GB277" s="34"/>
      <c r="GC277" s="34"/>
      <c r="GD277" s="34"/>
      <c r="GE277" s="34"/>
      <c r="GF277" s="34"/>
      <c r="GG277" s="34"/>
      <c r="GH277" s="34"/>
      <c r="GI277" s="34"/>
      <c r="GJ277" s="34"/>
      <c r="GK277" s="34"/>
      <c r="GL277" s="34"/>
      <c r="GM277" s="34"/>
      <c r="GN277" s="34"/>
      <c r="GO277" s="34"/>
      <c r="GP277" s="34"/>
      <c r="GQ277" s="34"/>
      <c r="GR277" s="34"/>
      <c r="GS277" s="34"/>
      <c r="GT277" s="34"/>
      <c r="GU277" s="34"/>
      <c r="GV277" s="34"/>
      <c r="GW277" s="34"/>
      <c r="GX277" s="34"/>
      <c r="GY277" s="34"/>
      <c r="GZ277" s="34"/>
      <c r="HA277" s="34"/>
      <c r="HB277" s="34"/>
      <c r="HC277" s="34"/>
      <c r="HD277" s="34"/>
      <c r="HE277" s="34"/>
      <c r="HF277" s="34"/>
      <c r="HG277" s="34"/>
      <c r="HH277" s="34"/>
      <c r="HI277" s="34"/>
      <c r="HJ277" s="34"/>
      <c r="HK277" s="34"/>
      <c r="HL277" s="34"/>
      <c r="HM277" s="34"/>
      <c r="HN277" s="34"/>
      <c r="HO277" s="34"/>
      <c r="HP277" s="34"/>
      <c r="HQ277" s="34"/>
      <c r="HR277" s="34"/>
      <c r="HS277" s="34"/>
      <c r="HT277" s="34"/>
      <c r="HU277" s="34"/>
      <c r="HV277" s="34"/>
      <c r="HW277" s="34"/>
      <c r="HX277" s="34"/>
      <c r="HY277" s="34"/>
      <c r="HZ277" s="34"/>
      <c r="IA277" s="34"/>
      <c r="IB277" s="34"/>
      <c r="IC277" s="34"/>
      <c r="ID277" s="34"/>
      <c r="IE277" s="34"/>
      <c r="IF277" s="34"/>
    </row>
    <row r="278" spans="1:240" s="35" customFormat="1" ht="248.4" x14ac:dyDescent="0.3">
      <c r="A278" s="219">
        <v>215</v>
      </c>
      <c r="B278" s="116" t="s">
        <v>1256</v>
      </c>
      <c r="C278" s="219" t="s">
        <v>5602</v>
      </c>
      <c r="D278" s="220" t="s">
        <v>820</v>
      </c>
      <c r="E278" s="221" t="s">
        <v>5603</v>
      </c>
      <c r="F278" s="116" t="s">
        <v>5604</v>
      </c>
      <c r="G278" s="221" t="s">
        <v>5605</v>
      </c>
      <c r="H278" s="222">
        <v>2007</v>
      </c>
      <c r="I278" s="221" t="s">
        <v>5606</v>
      </c>
      <c r="J278" s="136">
        <v>79517</v>
      </c>
      <c r="K278" s="150" t="s">
        <v>655</v>
      </c>
      <c r="L278" s="150" t="s">
        <v>5607</v>
      </c>
      <c r="M278" s="150" t="s">
        <v>5608</v>
      </c>
      <c r="N278" s="150" t="s">
        <v>5609</v>
      </c>
      <c r="O278" s="150" t="s">
        <v>5610</v>
      </c>
      <c r="P278" s="223" t="s">
        <v>5611</v>
      </c>
      <c r="Q278" s="150">
        <v>111.16</v>
      </c>
      <c r="R278" s="150">
        <v>0</v>
      </c>
      <c r="S278" s="150">
        <v>11.16</v>
      </c>
      <c r="T278" s="150">
        <v>100</v>
      </c>
      <c r="U278" s="150">
        <v>111.16</v>
      </c>
      <c r="V278" s="223">
        <v>25</v>
      </c>
      <c r="W278" s="223">
        <v>100</v>
      </c>
      <c r="X278" s="150" t="s">
        <v>5612</v>
      </c>
      <c r="Y278" s="223">
        <v>4</v>
      </c>
      <c r="Z278" s="223">
        <v>9</v>
      </c>
      <c r="AA278" s="223"/>
      <c r="AB278" s="223">
        <v>60</v>
      </c>
      <c r="AC278" s="223">
        <v>6</v>
      </c>
      <c r="AD278" s="150">
        <v>60.25</v>
      </c>
      <c r="AE278" s="224">
        <v>5</v>
      </c>
      <c r="AF278" s="158">
        <v>70</v>
      </c>
      <c r="AG278" s="225" t="s">
        <v>820</v>
      </c>
      <c r="AH278" s="150" t="s">
        <v>5613</v>
      </c>
      <c r="AI278" s="160">
        <v>10</v>
      </c>
      <c r="AJ278" s="226"/>
      <c r="AK278" s="223"/>
      <c r="AL278" s="160"/>
      <c r="AM278" s="226"/>
      <c r="AN278" s="223"/>
      <c r="AO278" s="160"/>
      <c r="AP278" s="226"/>
      <c r="AQ278" s="223"/>
      <c r="AR278" s="160"/>
      <c r="AS278" s="226" t="s">
        <v>3584</v>
      </c>
      <c r="AT278" s="223" t="s">
        <v>5613</v>
      </c>
      <c r="AU278" s="160">
        <v>90</v>
      </c>
      <c r="AV278" s="226"/>
      <c r="AW278" s="223"/>
      <c r="AX278" s="160"/>
      <c r="AY278" s="162"/>
      <c r="AZ278" s="70"/>
      <c r="BA278" s="70"/>
      <c r="BB278" s="70"/>
      <c r="BC278" s="70"/>
    </row>
    <row r="279" spans="1:240" s="35" customFormat="1" ht="331.2" x14ac:dyDescent="0.3">
      <c r="A279" s="219">
        <v>215</v>
      </c>
      <c r="B279" s="116" t="s">
        <v>1256</v>
      </c>
      <c r="C279" s="219" t="s">
        <v>5614</v>
      </c>
      <c r="D279" s="220" t="s">
        <v>5615</v>
      </c>
      <c r="E279" s="221" t="s">
        <v>5616</v>
      </c>
      <c r="F279" s="116" t="s">
        <v>5617</v>
      </c>
      <c r="G279" s="221" t="s">
        <v>5618</v>
      </c>
      <c r="H279" s="222">
        <v>2005</v>
      </c>
      <c r="I279" s="221" t="s">
        <v>5619</v>
      </c>
      <c r="J279" s="136">
        <v>172449</v>
      </c>
      <c r="K279" s="150" t="s">
        <v>664</v>
      </c>
      <c r="L279" s="150" t="s">
        <v>5620</v>
      </c>
      <c r="M279" s="150" t="s">
        <v>5621</v>
      </c>
      <c r="N279" s="150" t="s">
        <v>5622</v>
      </c>
      <c r="O279" s="150" t="s">
        <v>5623</v>
      </c>
      <c r="P279" s="223" t="s">
        <v>5624</v>
      </c>
      <c r="Q279" s="150">
        <v>150</v>
      </c>
      <c r="R279" s="150">
        <v>0</v>
      </c>
      <c r="S279" s="150">
        <v>89.25</v>
      </c>
      <c r="T279" s="150">
        <v>60.75</v>
      </c>
      <c r="U279" s="150">
        <v>150</v>
      </c>
      <c r="V279" s="223">
        <v>20</v>
      </c>
      <c r="W279" s="223">
        <v>100</v>
      </c>
      <c r="X279" s="150" t="s">
        <v>5625</v>
      </c>
      <c r="Y279" s="223">
        <v>4</v>
      </c>
      <c r="Z279" s="223">
        <v>9</v>
      </c>
      <c r="AA279" s="223"/>
      <c r="AB279" s="223">
        <v>60</v>
      </c>
      <c r="AC279" s="223" t="s">
        <v>5626</v>
      </c>
      <c r="AD279" s="150">
        <v>60.25</v>
      </c>
      <c r="AE279" s="224">
        <v>4</v>
      </c>
      <c r="AF279" s="158">
        <v>19</v>
      </c>
      <c r="AG279" s="225" t="s">
        <v>5615</v>
      </c>
      <c r="AH279" s="150" t="s">
        <v>5613</v>
      </c>
      <c r="AI279" s="160">
        <v>10</v>
      </c>
      <c r="AJ279" s="226"/>
      <c r="AK279" s="223"/>
      <c r="AL279" s="160"/>
      <c r="AM279" s="226"/>
      <c r="AN279" s="223"/>
      <c r="AO279" s="160"/>
      <c r="AP279" s="226"/>
      <c r="AQ279" s="223"/>
      <c r="AR279" s="160"/>
      <c r="AS279" s="226" t="s">
        <v>3584</v>
      </c>
      <c r="AT279" s="223" t="s">
        <v>5613</v>
      </c>
      <c r="AU279" s="160">
        <v>9</v>
      </c>
      <c r="AV279" s="226"/>
      <c r="AW279" s="223"/>
      <c r="AX279" s="160"/>
      <c r="AY279" s="162"/>
      <c r="AZ279" s="70"/>
      <c r="BA279" s="70"/>
      <c r="BB279" s="70"/>
      <c r="BC279" s="70"/>
    </row>
    <row r="280" spans="1:240" s="35" customFormat="1" ht="138" x14ac:dyDescent="0.3">
      <c r="A280" s="219">
        <v>215</v>
      </c>
      <c r="B280" s="116" t="s">
        <v>1256</v>
      </c>
      <c r="C280" s="219" t="s">
        <v>5627</v>
      </c>
      <c r="D280" s="220" t="s">
        <v>5628</v>
      </c>
      <c r="E280" s="221" t="s">
        <v>5629</v>
      </c>
      <c r="F280" s="116">
        <v>11338</v>
      </c>
      <c r="G280" s="221" t="s">
        <v>5630</v>
      </c>
      <c r="H280" s="222">
        <v>2005</v>
      </c>
      <c r="I280" s="221" t="s">
        <v>5631</v>
      </c>
      <c r="J280" s="136">
        <v>50075</v>
      </c>
      <c r="K280" s="150" t="s">
        <v>664</v>
      </c>
      <c r="L280" s="150" t="s">
        <v>5632</v>
      </c>
      <c r="M280" s="150" t="s">
        <v>5633</v>
      </c>
      <c r="N280" s="150" t="s">
        <v>5634</v>
      </c>
      <c r="O280" s="150" t="s">
        <v>5635</v>
      </c>
      <c r="P280" s="223">
        <v>15531</v>
      </c>
      <c r="Q280" s="150">
        <v>23</v>
      </c>
      <c r="R280" s="150">
        <v>0</v>
      </c>
      <c r="S280" s="150">
        <v>8</v>
      </c>
      <c r="T280" s="150">
        <v>15</v>
      </c>
      <c r="U280" s="150">
        <v>23</v>
      </c>
      <c r="V280" s="223">
        <v>75</v>
      </c>
      <c r="W280" s="223">
        <v>100</v>
      </c>
      <c r="X280" s="150" t="s">
        <v>5636</v>
      </c>
      <c r="Y280" s="223">
        <v>6</v>
      </c>
      <c r="Z280" s="223">
        <v>4</v>
      </c>
      <c r="AA280" s="223" t="s">
        <v>5637</v>
      </c>
      <c r="AB280" s="223">
        <v>60</v>
      </c>
      <c r="AC280" s="223">
        <v>2</v>
      </c>
      <c r="AD280" s="150">
        <v>15</v>
      </c>
      <c r="AE280" s="224">
        <v>5</v>
      </c>
      <c r="AF280" s="158">
        <v>85</v>
      </c>
      <c r="AG280" s="225" t="s">
        <v>5628</v>
      </c>
      <c r="AH280" s="150" t="s">
        <v>5613</v>
      </c>
      <c r="AI280" s="160">
        <v>25</v>
      </c>
      <c r="AJ280" s="226" t="s">
        <v>820</v>
      </c>
      <c r="AK280" s="223" t="s">
        <v>5613</v>
      </c>
      <c r="AL280" s="160">
        <v>50</v>
      </c>
      <c r="AM280" s="226" t="s">
        <v>5615</v>
      </c>
      <c r="AN280" s="223" t="s">
        <v>5613</v>
      </c>
      <c r="AO280" s="160">
        <v>10</v>
      </c>
      <c r="AP280" s="226"/>
      <c r="AQ280" s="223"/>
      <c r="AR280" s="160"/>
      <c r="AS280" s="226"/>
      <c r="AT280" s="223"/>
      <c r="AU280" s="160"/>
      <c r="AV280" s="226"/>
      <c r="AW280" s="223"/>
      <c r="AX280" s="160"/>
      <c r="AY280" s="162"/>
      <c r="AZ280" s="70"/>
      <c r="BA280" s="70"/>
      <c r="BB280" s="70"/>
      <c r="BC280" s="70"/>
    </row>
    <row r="281" spans="1:240" s="35" customFormat="1" ht="220.8" x14ac:dyDescent="0.3">
      <c r="A281" s="219">
        <v>215</v>
      </c>
      <c r="B281" s="116" t="s">
        <v>1256</v>
      </c>
      <c r="C281" s="219" t="s">
        <v>5614</v>
      </c>
      <c r="D281" s="220" t="s">
        <v>5615</v>
      </c>
      <c r="E281" s="221" t="s">
        <v>5638</v>
      </c>
      <c r="F281" s="116">
        <v>4862</v>
      </c>
      <c r="G281" s="221" t="s">
        <v>5639</v>
      </c>
      <c r="H281" s="222">
        <v>2015</v>
      </c>
      <c r="I281" s="221" t="s">
        <v>5640</v>
      </c>
      <c r="J281" s="136">
        <v>85312.82</v>
      </c>
      <c r="K281" s="150" t="s">
        <v>693</v>
      </c>
      <c r="L281" s="150" t="s">
        <v>5641</v>
      </c>
      <c r="M281" s="150" t="s">
        <v>5642</v>
      </c>
      <c r="N281" s="150" t="s">
        <v>5643</v>
      </c>
      <c r="O281" s="150" t="s">
        <v>5644</v>
      </c>
      <c r="P281" s="223">
        <v>16698</v>
      </c>
      <c r="Q281" s="150">
        <v>19.64</v>
      </c>
      <c r="R281" s="150">
        <v>9.1199999999999992</v>
      </c>
      <c r="S281" s="150">
        <v>6.6</v>
      </c>
      <c r="T281" s="150">
        <v>8.61</v>
      </c>
      <c r="U281" s="150">
        <v>24.33</v>
      </c>
      <c r="V281" s="223">
        <v>5</v>
      </c>
      <c r="W281" s="223">
        <v>20</v>
      </c>
      <c r="X281" s="150" t="s">
        <v>5645</v>
      </c>
      <c r="Y281" s="223">
        <v>4</v>
      </c>
      <c r="Z281" s="223">
        <v>4</v>
      </c>
      <c r="AA281" s="223">
        <v>1</v>
      </c>
      <c r="AB281" s="223">
        <v>4</v>
      </c>
      <c r="AC281" s="223" t="s">
        <v>5646</v>
      </c>
      <c r="AD281" s="150">
        <v>8.61</v>
      </c>
      <c r="AE281" s="224">
        <v>5</v>
      </c>
      <c r="AF281" s="158">
        <v>18</v>
      </c>
      <c r="AG281" s="225" t="s">
        <v>5615</v>
      </c>
      <c r="AH281" s="150" t="s">
        <v>5613</v>
      </c>
      <c r="AI281" s="160">
        <v>12</v>
      </c>
      <c r="AJ281" s="226"/>
      <c r="AK281" s="223"/>
      <c r="AL281" s="160"/>
      <c r="AM281" s="226"/>
      <c r="AN281" s="223"/>
      <c r="AO281" s="160"/>
      <c r="AP281" s="226"/>
      <c r="AQ281" s="223"/>
      <c r="AR281" s="160"/>
      <c r="AS281" s="226" t="s">
        <v>5647</v>
      </c>
      <c r="AT281" s="223" t="s">
        <v>5648</v>
      </c>
      <c r="AU281" s="160">
        <v>6</v>
      </c>
      <c r="AV281" s="226"/>
      <c r="AW281" s="223"/>
      <c r="AX281" s="160"/>
      <c r="AY281" s="162"/>
      <c r="AZ281" s="70"/>
      <c r="BA281" s="70"/>
      <c r="BB281" s="70"/>
      <c r="BC281" s="70"/>
    </row>
    <row r="282" spans="1:240" s="40" customFormat="1" ht="409.6" x14ac:dyDescent="0.3">
      <c r="A282" s="169">
        <v>302</v>
      </c>
      <c r="B282" s="116" t="s">
        <v>2284</v>
      </c>
      <c r="C282" s="115">
        <v>1</v>
      </c>
      <c r="D282" s="117"/>
      <c r="E282" s="118" t="s">
        <v>2285</v>
      </c>
      <c r="F282" s="119">
        <v>8007</v>
      </c>
      <c r="G282" s="118" t="s">
        <v>2286</v>
      </c>
      <c r="H282" s="120">
        <v>2015</v>
      </c>
      <c r="I282" s="118" t="s">
        <v>2287</v>
      </c>
      <c r="J282" s="121">
        <v>116668.15999999999</v>
      </c>
      <c r="K282" s="180" t="s">
        <v>8127</v>
      </c>
      <c r="L282" s="180" t="s">
        <v>2288</v>
      </c>
      <c r="M282" s="180" t="s">
        <v>2289</v>
      </c>
      <c r="N282" s="180" t="s">
        <v>2290</v>
      </c>
      <c r="O282" s="180" t="s">
        <v>2291</v>
      </c>
      <c r="P282" s="180" t="s">
        <v>2292</v>
      </c>
      <c r="Q282" s="153">
        <v>36.049999999999997</v>
      </c>
      <c r="R282" s="153">
        <v>6.4</v>
      </c>
      <c r="S282" s="153">
        <v>10.06</v>
      </c>
      <c r="T282" s="153">
        <v>19.59</v>
      </c>
      <c r="U282" s="153">
        <f>R282+S282+T282</f>
        <v>36.049999999999997</v>
      </c>
      <c r="V282" s="180">
        <v>100</v>
      </c>
      <c r="W282" s="180">
        <v>75</v>
      </c>
      <c r="X282" s="209" t="s">
        <v>2293</v>
      </c>
      <c r="Y282" s="180">
        <v>4</v>
      </c>
      <c r="Z282" s="180">
        <v>6</v>
      </c>
      <c r="AA282" s="180">
        <v>3</v>
      </c>
      <c r="AB282" s="180">
        <v>35</v>
      </c>
      <c r="AC282" s="180"/>
      <c r="AD282" s="180"/>
      <c r="AE282" s="195">
        <v>5</v>
      </c>
      <c r="AF282" s="201">
        <v>100</v>
      </c>
      <c r="AG282" s="179" t="s">
        <v>2294</v>
      </c>
      <c r="AH282" s="180" t="s">
        <v>2295</v>
      </c>
      <c r="AI282" s="197">
        <v>80</v>
      </c>
      <c r="AJ282" s="179" t="s">
        <v>2296</v>
      </c>
      <c r="AK282" s="180"/>
      <c r="AL282" s="197">
        <v>20</v>
      </c>
      <c r="AM282" s="179"/>
      <c r="AN282" s="180"/>
      <c r="AO282" s="197"/>
      <c r="AP282" s="179"/>
      <c r="AQ282" s="180"/>
      <c r="AR282" s="197"/>
      <c r="AS282" s="179"/>
      <c r="AT282" s="180"/>
      <c r="AU282" s="197"/>
      <c r="AV282" s="179"/>
      <c r="AW282" s="180"/>
      <c r="AX282" s="197"/>
      <c r="AY282" s="162"/>
      <c r="AZ282" s="70"/>
      <c r="BA282" s="70"/>
      <c r="BB282" s="70"/>
      <c r="BC282" s="70"/>
      <c r="BD282" s="61"/>
      <c r="BE282" s="61"/>
      <c r="BF282" s="61"/>
      <c r="BG282" s="61"/>
      <c r="BH282" s="61"/>
      <c r="BI282" s="61"/>
    </row>
    <row r="283" spans="1:240" s="40" customFormat="1" ht="110.4" x14ac:dyDescent="0.3">
      <c r="A283" s="169">
        <v>302</v>
      </c>
      <c r="B283" s="116" t="s">
        <v>2284</v>
      </c>
      <c r="C283" s="115">
        <v>2</v>
      </c>
      <c r="D283" s="117"/>
      <c r="E283" s="118" t="s">
        <v>2297</v>
      </c>
      <c r="F283" s="119">
        <v>8800</v>
      </c>
      <c r="G283" s="118" t="s">
        <v>2298</v>
      </c>
      <c r="H283" s="120">
        <v>2015</v>
      </c>
      <c r="I283" s="118" t="s">
        <v>2299</v>
      </c>
      <c r="J283" s="121">
        <v>80825</v>
      </c>
      <c r="K283" s="180" t="s">
        <v>8127</v>
      </c>
      <c r="L283" s="180" t="s">
        <v>2288</v>
      </c>
      <c r="M283" s="180" t="s">
        <v>2289</v>
      </c>
      <c r="N283" s="180" t="s">
        <v>2300</v>
      </c>
      <c r="O283" s="180" t="s">
        <v>2301</v>
      </c>
      <c r="P283" s="180">
        <v>39017</v>
      </c>
      <c r="Q283" s="153">
        <v>37.22</v>
      </c>
      <c r="R283" s="153">
        <v>6.47</v>
      </c>
      <c r="S283" s="153">
        <v>10.050000000000001</v>
      </c>
      <c r="T283" s="153">
        <v>20.7</v>
      </c>
      <c r="U283" s="153">
        <f>R283+S283+T283</f>
        <v>37.22</v>
      </c>
      <c r="V283" s="180">
        <v>100</v>
      </c>
      <c r="W283" s="180">
        <v>60</v>
      </c>
      <c r="X283" s="209" t="s">
        <v>2293</v>
      </c>
      <c r="Y283" s="180">
        <v>6</v>
      </c>
      <c r="Z283" s="180">
        <v>4</v>
      </c>
      <c r="AA283" s="180">
        <v>2</v>
      </c>
      <c r="AB283" s="180">
        <v>60</v>
      </c>
      <c r="AC283" s="180"/>
      <c r="AD283" s="180"/>
      <c r="AE283" s="195">
        <v>5</v>
      </c>
      <c r="AF283" s="201">
        <v>100</v>
      </c>
      <c r="AG283" s="179" t="s">
        <v>2302</v>
      </c>
      <c r="AH283" s="180" t="s">
        <v>7561</v>
      </c>
      <c r="AI283" s="197">
        <v>80</v>
      </c>
      <c r="AJ283" s="179" t="s">
        <v>2303</v>
      </c>
      <c r="AK283" s="180" t="s">
        <v>2304</v>
      </c>
      <c r="AL283" s="197">
        <v>20</v>
      </c>
      <c r="AM283" s="179"/>
      <c r="AN283" s="180"/>
      <c r="AO283" s="197"/>
      <c r="AP283" s="179"/>
      <c r="AQ283" s="180"/>
      <c r="AR283" s="197"/>
      <c r="AS283" s="179"/>
      <c r="AT283" s="180"/>
      <c r="AU283" s="197"/>
      <c r="AV283" s="179"/>
      <c r="AW283" s="180"/>
      <c r="AX283" s="197"/>
      <c r="AY283" s="162"/>
      <c r="AZ283" s="70"/>
      <c r="BA283" s="70"/>
      <c r="BB283" s="70"/>
      <c r="BC283" s="70"/>
      <c r="BD283" s="61"/>
      <c r="BE283" s="61"/>
      <c r="BF283" s="61"/>
      <c r="BG283" s="61"/>
      <c r="BH283" s="61"/>
      <c r="BI283" s="61"/>
    </row>
    <row r="284" spans="1:240" s="40" customFormat="1" ht="234.6" x14ac:dyDescent="0.3">
      <c r="A284" s="169">
        <v>302</v>
      </c>
      <c r="B284" s="116" t="s">
        <v>2284</v>
      </c>
      <c r="C284" s="115">
        <v>3</v>
      </c>
      <c r="D284" s="117"/>
      <c r="E284" s="118" t="s">
        <v>2305</v>
      </c>
      <c r="F284" s="119">
        <v>14575</v>
      </c>
      <c r="G284" s="118" t="s">
        <v>2306</v>
      </c>
      <c r="H284" s="120">
        <v>2016</v>
      </c>
      <c r="I284" s="118" t="s">
        <v>2307</v>
      </c>
      <c r="J284" s="121">
        <v>274963.21000000002</v>
      </c>
      <c r="K284" s="180" t="s">
        <v>693</v>
      </c>
      <c r="L284" s="180" t="s">
        <v>2288</v>
      </c>
      <c r="M284" s="180" t="s">
        <v>2289</v>
      </c>
      <c r="N284" s="180" t="s">
        <v>2308</v>
      </c>
      <c r="O284" s="180" t="s">
        <v>2309</v>
      </c>
      <c r="P284" s="180" t="s">
        <v>2310</v>
      </c>
      <c r="Q284" s="153">
        <v>49.58</v>
      </c>
      <c r="R284" s="153">
        <v>20.58</v>
      </c>
      <c r="S284" s="153">
        <v>8.61</v>
      </c>
      <c r="T284" s="153">
        <v>20.38</v>
      </c>
      <c r="U284" s="153">
        <v>49.58</v>
      </c>
      <c r="V284" s="180">
        <v>100</v>
      </c>
      <c r="W284" s="180">
        <v>45</v>
      </c>
      <c r="X284" s="209" t="s">
        <v>2293</v>
      </c>
      <c r="Y284" s="180">
        <v>4</v>
      </c>
      <c r="Z284" s="180">
        <v>7</v>
      </c>
      <c r="AA284" s="180">
        <v>5</v>
      </c>
      <c r="AB284" s="180">
        <v>60</v>
      </c>
      <c r="AC284" s="180" t="s">
        <v>2311</v>
      </c>
      <c r="AD284" s="180"/>
      <c r="AE284" s="195">
        <v>5</v>
      </c>
      <c r="AF284" s="201">
        <v>100</v>
      </c>
      <c r="AG284" s="179" t="s">
        <v>2302</v>
      </c>
      <c r="AH284" s="180" t="s">
        <v>7562</v>
      </c>
      <c r="AI284" s="197">
        <v>80</v>
      </c>
      <c r="AJ284" s="179" t="s">
        <v>2303</v>
      </c>
      <c r="AK284" s="180" t="s">
        <v>2304</v>
      </c>
      <c r="AL284" s="197">
        <v>20</v>
      </c>
      <c r="AM284" s="179"/>
      <c r="AN284" s="180"/>
      <c r="AO284" s="197"/>
      <c r="AP284" s="179"/>
      <c r="AQ284" s="180"/>
      <c r="AR284" s="197"/>
      <c r="AS284" s="179"/>
      <c r="AT284" s="180"/>
      <c r="AU284" s="197"/>
      <c r="AV284" s="179"/>
      <c r="AW284" s="180"/>
      <c r="AX284" s="197"/>
      <c r="AY284" s="162"/>
      <c r="AZ284" s="70"/>
      <c r="BA284" s="70"/>
      <c r="BB284" s="70"/>
      <c r="BC284" s="70"/>
      <c r="BD284" s="61"/>
      <c r="BE284" s="61"/>
      <c r="BF284" s="61"/>
      <c r="BG284" s="61"/>
      <c r="BH284" s="61"/>
      <c r="BI284" s="61"/>
    </row>
    <row r="285" spans="1:240" s="40" customFormat="1" ht="110.4" x14ac:dyDescent="0.3">
      <c r="A285" s="169">
        <v>302</v>
      </c>
      <c r="B285" s="116" t="s">
        <v>2284</v>
      </c>
      <c r="C285" s="115">
        <v>4</v>
      </c>
      <c r="D285" s="117"/>
      <c r="E285" s="118" t="s">
        <v>2305</v>
      </c>
      <c r="F285" s="119">
        <v>14575</v>
      </c>
      <c r="G285" s="118" t="s">
        <v>7563</v>
      </c>
      <c r="H285" s="120">
        <v>2019</v>
      </c>
      <c r="I285" s="118" t="s">
        <v>7564</v>
      </c>
      <c r="J285" s="121">
        <v>40516.199999999997</v>
      </c>
      <c r="K285" s="180" t="s">
        <v>790</v>
      </c>
      <c r="L285" s="180" t="s">
        <v>2288</v>
      </c>
      <c r="M285" s="180" t="s">
        <v>2289</v>
      </c>
      <c r="N285" s="180" t="s">
        <v>7565</v>
      </c>
      <c r="O285" s="180" t="s">
        <v>7566</v>
      </c>
      <c r="P285" s="180" t="s">
        <v>7567</v>
      </c>
      <c r="Q285" s="153">
        <v>19.39</v>
      </c>
      <c r="R285" s="153">
        <v>2.42</v>
      </c>
      <c r="S285" s="153">
        <v>1.1000000000000001</v>
      </c>
      <c r="T285" s="153">
        <v>15.87</v>
      </c>
      <c r="U285" s="153">
        <f>R285+S285+T285</f>
        <v>19.39</v>
      </c>
      <c r="V285" s="180">
        <v>100</v>
      </c>
      <c r="W285" s="180">
        <v>0</v>
      </c>
      <c r="X285" s="209" t="s">
        <v>2293</v>
      </c>
      <c r="Y285" s="180">
        <v>4</v>
      </c>
      <c r="Z285" s="180">
        <v>7</v>
      </c>
      <c r="AA285" s="180">
        <v>5</v>
      </c>
      <c r="AB285" s="180">
        <v>60</v>
      </c>
      <c r="AC285" s="180" t="s">
        <v>7568</v>
      </c>
      <c r="AD285" s="180"/>
      <c r="AE285" s="195">
        <v>5</v>
      </c>
      <c r="AF285" s="201">
        <v>100</v>
      </c>
      <c r="AG285" s="179" t="s">
        <v>2302</v>
      </c>
      <c r="AH285" s="180" t="s">
        <v>7569</v>
      </c>
      <c r="AI285" s="197">
        <v>80</v>
      </c>
      <c r="AJ285" s="179" t="s">
        <v>2303</v>
      </c>
      <c r="AK285" s="180" t="s">
        <v>7570</v>
      </c>
      <c r="AL285" s="197">
        <v>20</v>
      </c>
      <c r="AM285" s="179"/>
      <c r="AN285" s="180"/>
      <c r="AO285" s="197"/>
      <c r="AP285" s="179"/>
      <c r="AQ285" s="180"/>
      <c r="AR285" s="197"/>
      <c r="AS285" s="179"/>
      <c r="AT285" s="180"/>
      <c r="AU285" s="197"/>
      <c r="AV285" s="179"/>
      <c r="AW285" s="180"/>
      <c r="AX285" s="197"/>
      <c r="AY285" s="162"/>
      <c r="AZ285" s="70"/>
      <c r="BA285" s="70"/>
      <c r="BB285" s="70"/>
      <c r="BC285" s="70"/>
      <c r="BD285" s="61"/>
      <c r="BE285" s="61"/>
      <c r="BF285" s="61"/>
      <c r="BG285" s="61"/>
      <c r="BH285" s="61"/>
      <c r="BI285" s="61"/>
    </row>
    <row r="286" spans="1:240" ht="124.2" x14ac:dyDescent="0.3">
      <c r="A286" s="169">
        <v>309</v>
      </c>
      <c r="B286" s="116" t="s">
        <v>1257</v>
      </c>
      <c r="C286" s="115">
        <v>1</v>
      </c>
      <c r="D286" s="117"/>
      <c r="E286" s="118" t="s">
        <v>1258</v>
      </c>
      <c r="F286" s="119" t="s">
        <v>1259</v>
      </c>
      <c r="G286" s="118" t="s">
        <v>1260</v>
      </c>
      <c r="H286" s="120">
        <v>2005</v>
      </c>
      <c r="I286" s="118" t="s">
        <v>1261</v>
      </c>
      <c r="J286" s="121">
        <v>41729</v>
      </c>
      <c r="K286" s="180" t="s">
        <v>844</v>
      </c>
      <c r="L286" s="180" t="s">
        <v>1262</v>
      </c>
      <c r="M286" s="180" t="s">
        <v>1263</v>
      </c>
      <c r="N286" s="180" t="s">
        <v>1264</v>
      </c>
      <c r="O286" s="180" t="s">
        <v>1265</v>
      </c>
      <c r="P286" s="180">
        <v>343536</v>
      </c>
      <c r="Q286" s="180">
        <v>130</v>
      </c>
      <c r="R286" s="180">
        <v>0</v>
      </c>
      <c r="S286" s="180">
        <v>20</v>
      </c>
      <c r="T286" s="180">
        <v>110</v>
      </c>
      <c r="U286" s="180">
        <v>130</v>
      </c>
      <c r="V286" s="180">
        <v>80</v>
      </c>
      <c r="W286" s="180">
        <v>100</v>
      </c>
      <c r="X286" s="209" t="s">
        <v>1266</v>
      </c>
      <c r="Y286" s="180">
        <v>4</v>
      </c>
      <c r="Z286" s="180">
        <v>7</v>
      </c>
      <c r="AA286" s="180">
        <v>2</v>
      </c>
      <c r="AB286" s="180">
        <v>17</v>
      </c>
      <c r="AC286" s="180">
        <v>13.13</v>
      </c>
      <c r="AD286" s="180">
        <v>5</v>
      </c>
      <c r="AE286" s="195">
        <v>10</v>
      </c>
      <c r="AF286" s="178">
        <v>50</v>
      </c>
      <c r="AG286" s="179" t="s">
        <v>1267</v>
      </c>
      <c r="AH286" s="180"/>
      <c r="AI286" s="181">
        <v>50</v>
      </c>
      <c r="AJ286" s="179"/>
      <c r="AK286" s="180"/>
      <c r="AL286" s="181"/>
      <c r="AM286" s="179"/>
      <c r="AN286" s="180"/>
      <c r="AO286" s="181"/>
      <c r="AP286" s="179"/>
      <c r="AQ286" s="180"/>
      <c r="AR286" s="181"/>
      <c r="AS286" s="179"/>
      <c r="AT286" s="180"/>
      <c r="AU286" s="181"/>
      <c r="AV286" s="179"/>
      <c r="AW286" s="180"/>
      <c r="AX286" s="181"/>
      <c r="AY286" s="162"/>
      <c r="AZ286" s="70"/>
      <c r="BA286" s="70"/>
      <c r="BB286" s="70"/>
      <c r="BC286" s="70"/>
      <c r="BD286" s="29"/>
      <c r="BE286" s="29"/>
      <c r="BF286" s="29"/>
      <c r="BG286" s="29"/>
      <c r="BH286" s="29"/>
      <c r="BI286" s="29"/>
    </row>
    <row r="287" spans="1:240" s="35" customFormat="1" ht="289.8" x14ac:dyDescent="0.3">
      <c r="A287" s="219">
        <v>311</v>
      </c>
      <c r="B287" s="116" t="s">
        <v>5649</v>
      </c>
      <c r="C287" s="219">
        <v>2</v>
      </c>
      <c r="D287" s="220" t="s">
        <v>5650</v>
      </c>
      <c r="E287" s="221" t="s">
        <v>5651</v>
      </c>
      <c r="F287" s="116">
        <v>20605</v>
      </c>
      <c r="G287" s="221" t="s">
        <v>5652</v>
      </c>
      <c r="H287" s="222">
        <v>2002</v>
      </c>
      <c r="I287" s="221" t="s">
        <v>5653</v>
      </c>
      <c r="J287" s="136">
        <v>114266.1</v>
      </c>
      <c r="K287" s="150" t="s">
        <v>1850</v>
      </c>
      <c r="L287" s="150" t="s">
        <v>5654</v>
      </c>
      <c r="M287" s="150" t="s">
        <v>5655</v>
      </c>
      <c r="N287" s="150" t="s">
        <v>5656</v>
      </c>
      <c r="O287" s="150" t="s">
        <v>5657</v>
      </c>
      <c r="P287" s="223">
        <v>7722</v>
      </c>
      <c r="Q287" s="150">
        <v>28.45</v>
      </c>
      <c r="R287" s="150">
        <v>0</v>
      </c>
      <c r="S287" s="150">
        <v>1.8</v>
      </c>
      <c r="T287" s="150">
        <v>26.65</v>
      </c>
      <c r="U287" s="150">
        <v>28.45</v>
      </c>
      <c r="V287" s="223">
        <v>65</v>
      </c>
      <c r="W287" s="223">
        <v>100</v>
      </c>
      <c r="X287" s="150" t="s">
        <v>5658</v>
      </c>
      <c r="Y287" s="223"/>
      <c r="Z287" s="223"/>
      <c r="AA287" s="223"/>
      <c r="AB287" s="223">
        <v>11</v>
      </c>
      <c r="AC287" s="223"/>
      <c r="AD287" s="150"/>
      <c r="AE287" s="224"/>
      <c r="AF287" s="158">
        <v>55</v>
      </c>
      <c r="AG287" s="225"/>
      <c r="AH287" s="150"/>
      <c r="AI287" s="160">
        <v>0</v>
      </c>
      <c r="AJ287" s="226" t="s">
        <v>5659</v>
      </c>
      <c r="AK287" s="223" t="s">
        <v>5660</v>
      </c>
      <c r="AL287" s="160">
        <v>5</v>
      </c>
      <c r="AM287" s="226" t="s">
        <v>5661</v>
      </c>
      <c r="AN287" s="223" t="s">
        <v>5662</v>
      </c>
      <c r="AO287" s="160">
        <v>15</v>
      </c>
      <c r="AP287" s="226" t="s">
        <v>5663</v>
      </c>
      <c r="AQ287" s="223" t="s">
        <v>5664</v>
      </c>
      <c r="AR287" s="160">
        <v>0</v>
      </c>
      <c r="AS287" s="226" t="s">
        <v>5665</v>
      </c>
      <c r="AT287" s="223" t="s">
        <v>5666</v>
      </c>
      <c r="AU287" s="160">
        <v>35</v>
      </c>
      <c r="AV287" s="226"/>
      <c r="AW287" s="223"/>
      <c r="AX287" s="160"/>
      <c r="AY287" s="162"/>
      <c r="AZ287" s="70"/>
      <c r="BA287" s="70"/>
      <c r="BB287" s="70"/>
      <c r="BC287" s="70"/>
    </row>
    <row r="288" spans="1:240" s="40" customFormat="1" ht="96.6" x14ac:dyDescent="0.3">
      <c r="A288" s="219">
        <v>312</v>
      </c>
      <c r="B288" s="116" t="s">
        <v>5667</v>
      </c>
      <c r="C288" s="219">
        <v>1</v>
      </c>
      <c r="D288" s="220"/>
      <c r="E288" s="221" t="s">
        <v>5668</v>
      </c>
      <c r="F288" s="116">
        <v>15637</v>
      </c>
      <c r="G288" s="221" t="s">
        <v>5669</v>
      </c>
      <c r="H288" s="222">
        <v>2004</v>
      </c>
      <c r="I288" s="221" t="s">
        <v>5670</v>
      </c>
      <c r="J288" s="136">
        <v>45474.41</v>
      </c>
      <c r="K288" s="150" t="s">
        <v>844</v>
      </c>
      <c r="L288" s="150" t="s">
        <v>5671</v>
      </c>
      <c r="M288" s="150" t="s">
        <v>5672</v>
      </c>
      <c r="N288" s="150" t="s">
        <v>5673</v>
      </c>
      <c r="O288" s="150" t="s">
        <v>5674</v>
      </c>
      <c r="P288" s="180">
        <v>9838</v>
      </c>
      <c r="Q288" s="180">
        <v>5.35</v>
      </c>
      <c r="R288" s="180">
        <v>5.35</v>
      </c>
      <c r="S288" s="180"/>
      <c r="T288" s="180"/>
      <c r="U288" s="180">
        <v>5.35</v>
      </c>
      <c r="V288" s="180">
        <v>50</v>
      </c>
      <c r="W288" s="180">
        <v>20</v>
      </c>
      <c r="X288" s="180" t="s">
        <v>5675</v>
      </c>
      <c r="Y288" s="180"/>
      <c r="Z288" s="180"/>
      <c r="AA288" s="180"/>
      <c r="AB288" s="180">
        <v>17</v>
      </c>
      <c r="AC288" s="180"/>
      <c r="AD288" s="180"/>
      <c r="AE288" s="195"/>
      <c r="AF288" s="201">
        <v>30</v>
      </c>
      <c r="AG288" s="179" t="s">
        <v>5676</v>
      </c>
      <c r="AH288" s="180" t="s">
        <v>5668</v>
      </c>
      <c r="AI288" s="197">
        <v>100</v>
      </c>
      <c r="AJ288" s="179" t="s">
        <v>5677</v>
      </c>
      <c r="AK288" s="180" t="s">
        <v>5678</v>
      </c>
      <c r="AL288" s="197"/>
      <c r="AM288" s="179" t="s">
        <v>5679</v>
      </c>
      <c r="AN288" s="180" t="s">
        <v>5678</v>
      </c>
      <c r="AO288" s="197"/>
      <c r="AP288" s="179" t="s">
        <v>5680</v>
      </c>
      <c r="AQ288" s="180"/>
      <c r="AR288" s="197"/>
      <c r="AS288" s="179"/>
      <c r="AT288" s="180"/>
      <c r="AU288" s="197"/>
      <c r="AV288" s="179"/>
      <c r="AW288" s="180"/>
      <c r="AX288" s="197"/>
      <c r="AY288" s="162"/>
      <c r="AZ288" s="70"/>
      <c r="BA288" s="70"/>
      <c r="BB288" s="70"/>
      <c r="BC288" s="70"/>
      <c r="BD288" s="61"/>
      <c r="BE288" s="61"/>
      <c r="BF288" s="61"/>
      <c r="BG288" s="61"/>
      <c r="BH288" s="61"/>
      <c r="BI288" s="61"/>
    </row>
    <row r="289" spans="1:61" s="40" customFormat="1" ht="165.6" x14ac:dyDescent="0.3">
      <c r="A289" s="219">
        <v>312</v>
      </c>
      <c r="B289" s="116" t="s">
        <v>5667</v>
      </c>
      <c r="C289" s="219">
        <v>26</v>
      </c>
      <c r="D289" s="220"/>
      <c r="E289" s="221" t="s">
        <v>5681</v>
      </c>
      <c r="F289" s="116">
        <v>8789</v>
      </c>
      <c r="G289" s="221" t="s">
        <v>5682</v>
      </c>
      <c r="H289" s="222">
        <v>2005</v>
      </c>
      <c r="I289" s="221" t="s">
        <v>5683</v>
      </c>
      <c r="J289" s="136">
        <v>18387.400000000001</v>
      </c>
      <c r="K289" s="150" t="s">
        <v>664</v>
      </c>
      <c r="L289" s="150" t="s">
        <v>5684</v>
      </c>
      <c r="M289" s="150" t="s">
        <v>5685</v>
      </c>
      <c r="N289" s="150" t="s">
        <v>5686</v>
      </c>
      <c r="O289" s="150" t="s">
        <v>5687</v>
      </c>
      <c r="P289" s="180">
        <v>51818</v>
      </c>
      <c r="Q289" s="180">
        <v>2.16</v>
      </c>
      <c r="R289" s="180">
        <v>2.16</v>
      </c>
      <c r="S289" s="180"/>
      <c r="T289" s="180"/>
      <c r="U289" s="180">
        <v>2.16</v>
      </c>
      <c r="V289" s="180">
        <v>30</v>
      </c>
      <c r="W289" s="180">
        <v>20</v>
      </c>
      <c r="X289" s="180" t="s">
        <v>5675</v>
      </c>
      <c r="Y289" s="180"/>
      <c r="Z289" s="180"/>
      <c r="AA289" s="180"/>
      <c r="AB289" s="180">
        <v>17</v>
      </c>
      <c r="AC289" s="180"/>
      <c r="AD289" s="180"/>
      <c r="AE289" s="195"/>
      <c r="AF289" s="201">
        <v>30</v>
      </c>
      <c r="AG289" s="179" t="s">
        <v>5688</v>
      </c>
      <c r="AH289" s="180" t="s">
        <v>5689</v>
      </c>
      <c r="AI289" s="197">
        <v>0</v>
      </c>
      <c r="AJ289" s="179" t="s">
        <v>5690</v>
      </c>
      <c r="AK289" s="180" t="s">
        <v>5689</v>
      </c>
      <c r="AL289" s="197">
        <v>0</v>
      </c>
      <c r="AM289" s="179" t="s">
        <v>5691</v>
      </c>
      <c r="AN289" s="180" t="s">
        <v>5689</v>
      </c>
      <c r="AO289" s="197">
        <v>30</v>
      </c>
      <c r="AP289" s="179" t="s">
        <v>5692</v>
      </c>
      <c r="AQ289" s="180" t="s">
        <v>5689</v>
      </c>
      <c r="AR289" s="197">
        <v>70</v>
      </c>
      <c r="AS289" s="179"/>
      <c r="AT289" s="180"/>
      <c r="AU289" s="197"/>
      <c r="AV289" s="179"/>
      <c r="AW289" s="180"/>
      <c r="AX289" s="197"/>
      <c r="AY289" s="162"/>
      <c r="AZ289" s="70"/>
      <c r="BA289" s="70"/>
      <c r="BB289" s="70"/>
      <c r="BC289" s="70"/>
      <c r="BD289" s="61"/>
      <c r="BE289" s="61"/>
      <c r="BF289" s="61"/>
      <c r="BG289" s="61"/>
      <c r="BH289" s="61"/>
      <c r="BI289" s="61"/>
    </row>
    <row r="290" spans="1:61" s="40" customFormat="1" ht="69" x14ac:dyDescent="0.3">
      <c r="A290" s="219">
        <v>312</v>
      </c>
      <c r="B290" s="116" t="s">
        <v>5667</v>
      </c>
      <c r="C290" s="219">
        <v>16</v>
      </c>
      <c r="D290" s="220"/>
      <c r="E290" s="221" t="s">
        <v>5693</v>
      </c>
      <c r="F290" s="116">
        <v>30442</v>
      </c>
      <c r="G290" s="221" t="s">
        <v>5694</v>
      </c>
      <c r="H290" s="222">
        <v>2002</v>
      </c>
      <c r="I290" s="221" t="s">
        <v>5695</v>
      </c>
      <c r="J290" s="136">
        <v>11193.34</v>
      </c>
      <c r="K290" s="150" t="s">
        <v>844</v>
      </c>
      <c r="L290" s="150" t="s">
        <v>5696</v>
      </c>
      <c r="M290" s="150" t="s">
        <v>5697</v>
      </c>
      <c r="N290" s="150" t="s">
        <v>5698</v>
      </c>
      <c r="O290" s="150" t="s">
        <v>5699</v>
      </c>
      <c r="P290" s="180">
        <v>38638</v>
      </c>
      <c r="Q290" s="180">
        <v>1.32</v>
      </c>
      <c r="R290" s="180">
        <v>1.32</v>
      </c>
      <c r="S290" s="180"/>
      <c r="T290" s="180"/>
      <c r="U290" s="180">
        <v>1.32</v>
      </c>
      <c r="V290" s="180"/>
      <c r="W290" s="180">
        <v>0</v>
      </c>
      <c r="X290" s="180" t="s">
        <v>5675</v>
      </c>
      <c r="Y290" s="180"/>
      <c r="Z290" s="180"/>
      <c r="AA290" s="180"/>
      <c r="AB290" s="180">
        <v>17</v>
      </c>
      <c r="AC290" s="180"/>
      <c r="AD290" s="180"/>
      <c r="AE290" s="195"/>
      <c r="AF290" s="201">
        <v>0</v>
      </c>
      <c r="AG290" s="179" t="s">
        <v>5700</v>
      </c>
      <c r="AH290" s="180" t="s">
        <v>5701</v>
      </c>
      <c r="AI290" s="197"/>
      <c r="AJ290" s="179" t="s">
        <v>5702</v>
      </c>
      <c r="AK290" s="180" t="s">
        <v>5701</v>
      </c>
      <c r="AL290" s="197"/>
      <c r="AM290" s="179"/>
      <c r="AN290" s="180"/>
      <c r="AO290" s="197"/>
      <c r="AP290" s="179"/>
      <c r="AQ290" s="180"/>
      <c r="AR290" s="197"/>
      <c r="AS290" s="179"/>
      <c r="AT290" s="180"/>
      <c r="AU290" s="197"/>
      <c r="AV290" s="179"/>
      <c r="AW290" s="180"/>
      <c r="AX290" s="197"/>
      <c r="AY290" s="162"/>
      <c r="AZ290" s="70"/>
      <c r="BA290" s="70"/>
      <c r="BB290" s="70"/>
      <c r="BC290" s="70"/>
      <c r="BD290" s="61"/>
      <c r="BE290" s="61"/>
      <c r="BF290" s="61"/>
      <c r="BG290" s="61"/>
      <c r="BH290" s="61"/>
      <c r="BI290" s="61"/>
    </row>
    <row r="291" spans="1:61" s="40" customFormat="1" ht="69" x14ac:dyDescent="0.3">
      <c r="A291" s="219">
        <v>312</v>
      </c>
      <c r="B291" s="116" t="s">
        <v>5667</v>
      </c>
      <c r="C291" s="219">
        <v>9</v>
      </c>
      <c r="D291" s="220" t="s">
        <v>5703</v>
      </c>
      <c r="E291" s="221" t="s">
        <v>5704</v>
      </c>
      <c r="F291" s="116">
        <v>11736</v>
      </c>
      <c r="G291" s="221" t="s">
        <v>5705</v>
      </c>
      <c r="H291" s="222">
        <v>2006</v>
      </c>
      <c r="I291" s="221" t="s">
        <v>5706</v>
      </c>
      <c r="J291" s="136">
        <v>139558.21</v>
      </c>
      <c r="K291" s="150" t="s">
        <v>664</v>
      </c>
      <c r="L291" s="150" t="s">
        <v>5707</v>
      </c>
      <c r="M291" s="150" t="s">
        <v>5708</v>
      </c>
      <c r="N291" s="150" t="s">
        <v>5709</v>
      </c>
      <c r="O291" s="150" t="s">
        <v>5710</v>
      </c>
      <c r="P291" s="180">
        <v>23973</v>
      </c>
      <c r="Q291" s="180">
        <v>16.420000000000002</v>
      </c>
      <c r="R291" s="180">
        <v>16.420000000000002</v>
      </c>
      <c r="S291" s="180"/>
      <c r="T291" s="180"/>
      <c r="U291" s="180">
        <v>16.420000000000002</v>
      </c>
      <c r="V291" s="180"/>
      <c r="W291" s="180">
        <v>20</v>
      </c>
      <c r="X291" s="180" t="s">
        <v>5675</v>
      </c>
      <c r="Y291" s="180"/>
      <c r="Z291" s="180"/>
      <c r="AA291" s="180"/>
      <c r="AB291" s="180">
        <v>17</v>
      </c>
      <c r="AC291" s="180"/>
      <c r="AD291" s="180"/>
      <c r="AE291" s="195"/>
      <c r="AF291" s="201">
        <v>36</v>
      </c>
      <c r="AG291" s="179" t="s">
        <v>5703</v>
      </c>
      <c r="AH291" s="180" t="s">
        <v>5711</v>
      </c>
      <c r="AI291" s="197"/>
      <c r="AJ291" s="179"/>
      <c r="AK291" s="180"/>
      <c r="AL291" s="197"/>
      <c r="AM291" s="179"/>
      <c r="AN291" s="180"/>
      <c r="AO291" s="197"/>
      <c r="AP291" s="179"/>
      <c r="AQ291" s="180"/>
      <c r="AR291" s="197"/>
      <c r="AS291" s="179"/>
      <c r="AT291" s="180"/>
      <c r="AU291" s="197"/>
      <c r="AV291" s="179"/>
      <c r="AW291" s="180"/>
      <c r="AX291" s="197"/>
      <c r="AY291" s="162"/>
      <c r="AZ291" s="70"/>
      <c r="BA291" s="70"/>
      <c r="BB291" s="70"/>
      <c r="BC291" s="70"/>
      <c r="BD291" s="61"/>
      <c r="BE291" s="61"/>
      <c r="BF291" s="61"/>
      <c r="BG291" s="61"/>
      <c r="BH291" s="61"/>
      <c r="BI291" s="61"/>
    </row>
    <row r="292" spans="1:61" s="40" customFormat="1" ht="151.80000000000001" x14ac:dyDescent="0.3">
      <c r="A292" s="219">
        <v>312</v>
      </c>
      <c r="B292" s="116" t="s">
        <v>5667</v>
      </c>
      <c r="C292" s="219">
        <v>17</v>
      </c>
      <c r="D292" s="220"/>
      <c r="E292" s="221" t="s">
        <v>5712</v>
      </c>
      <c r="F292" s="116">
        <v>10511</v>
      </c>
      <c r="G292" s="221" t="s">
        <v>5713</v>
      </c>
      <c r="H292" s="222">
        <v>2008</v>
      </c>
      <c r="I292" s="221" t="s">
        <v>5714</v>
      </c>
      <c r="J292" s="136">
        <v>374087.48</v>
      </c>
      <c r="K292" s="150" t="s">
        <v>655</v>
      </c>
      <c r="L292" s="150" t="s">
        <v>5715</v>
      </c>
      <c r="M292" s="150" t="s">
        <v>5716</v>
      </c>
      <c r="N292" s="150" t="s">
        <v>5717</v>
      </c>
      <c r="O292" s="150" t="s">
        <v>5718</v>
      </c>
      <c r="P292" s="180">
        <v>78779</v>
      </c>
      <c r="Q292" s="180">
        <v>44.01</v>
      </c>
      <c r="R292" s="180">
        <v>44.01</v>
      </c>
      <c r="S292" s="180"/>
      <c r="T292" s="180"/>
      <c r="U292" s="180">
        <v>44.01</v>
      </c>
      <c r="V292" s="180"/>
      <c r="W292" s="180">
        <v>20</v>
      </c>
      <c r="X292" s="180" t="s">
        <v>5675</v>
      </c>
      <c r="Y292" s="180"/>
      <c r="Z292" s="180"/>
      <c r="AA292" s="180"/>
      <c r="AB292" s="180">
        <v>17</v>
      </c>
      <c r="AC292" s="180"/>
      <c r="AD292" s="180"/>
      <c r="AE292" s="195"/>
      <c r="AF292" s="201">
        <v>15</v>
      </c>
      <c r="AG292" s="179" t="s">
        <v>5719</v>
      </c>
      <c r="AH292" s="180" t="s">
        <v>5712</v>
      </c>
      <c r="AI292" s="197"/>
      <c r="AJ292" s="179"/>
      <c r="AK292" s="180"/>
      <c r="AL292" s="197"/>
      <c r="AM292" s="179"/>
      <c r="AN292" s="180"/>
      <c r="AO292" s="197"/>
      <c r="AP292" s="179"/>
      <c r="AQ292" s="180"/>
      <c r="AR292" s="197"/>
      <c r="AS292" s="179"/>
      <c r="AT292" s="180"/>
      <c r="AU292" s="197"/>
      <c r="AV292" s="179"/>
      <c r="AW292" s="180"/>
      <c r="AX292" s="197"/>
      <c r="AY292" s="162"/>
      <c r="AZ292" s="70"/>
      <c r="BA292" s="70"/>
      <c r="BB292" s="70"/>
      <c r="BC292" s="70"/>
      <c r="BD292" s="61"/>
      <c r="BE292" s="61"/>
      <c r="BF292" s="61"/>
      <c r="BG292" s="61"/>
      <c r="BH292" s="61"/>
      <c r="BI292" s="61"/>
    </row>
    <row r="293" spans="1:61" s="40" customFormat="1" ht="82.8" x14ac:dyDescent="0.3">
      <c r="A293" s="219">
        <v>312</v>
      </c>
      <c r="B293" s="116" t="s">
        <v>5667</v>
      </c>
      <c r="C293" s="219">
        <v>8</v>
      </c>
      <c r="D293" s="220"/>
      <c r="E293" s="221" t="s">
        <v>5720</v>
      </c>
      <c r="F293" s="116">
        <v>10458</v>
      </c>
      <c r="G293" s="221" t="s">
        <v>5721</v>
      </c>
      <c r="H293" s="222">
        <v>2007</v>
      </c>
      <c r="I293" s="221" t="s">
        <v>5722</v>
      </c>
      <c r="J293" s="136">
        <v>49406.21</v>
      </c>
      <c r="K293" s="150" t="s">
        <v>655</v>
      </c>
      <c r="L293" s="150"/>
      <c r="M293" s="150"/>
      <c r="N293" s="150"/>
      <c r="O293" s="150"/>
      <c r="P293" s="180" t="s">
        <v>5723</v>
      </c>
      <c r="Q293" s="180">
        <v>5.81</v>
      </c>
      <c r="R293" s="180">
        <v>5.81</v>
      </c>
      <c r="S293" s="180"/>
      <c r="T293" s="180"/>
      <c r="U293" s="180">
        <v>5.81</v>
      </c>
      <c r="V293" s="180"/>
      <c r="W293" s="180">
        <v>20</v>
      </c>
      <c r="X293" s="180" t="s">
        <v>5675</v>
      </c>
      <c r="Y293" s="180"/>
      <c r="Z293" s="180"/>
      <c r="AA293" s="180"/>
      <c r="AB293" s="180">
        <v>17</v>
      </c>
      <c r="AC293" s="180"/>
      <c r="AD293" s="180"/>
      <c r="AE293" s="195"/>
      <c r="AF293" s="201">
        <v>0</v>
      </c>
      <c r="AG293" s="179"/>
      <c r="AH293" s="180"/>
      <c r="AI293" s="197"/>
      <c r="AJ293" s="179"/>
      <c r="AK293" s="180"/>
      <c r="AL293" s="197"/>
      <c r="AM293" s="179"/>
      <c r="AN293" s="180"/>
      <c r="AO293" s="197"/>
      <c r="AP293" s="179"/>
      <c r="AQ293" s="180"/>
      <c r="AR293" s="197"/>
      <c r="AS293" s="179"/>
      <c r="AT293" s="180"/>
      <c r="AU293" s="197"/>
      <c r="AV293" s="179"/>
      <c r="AW293" s="180"/>
      <c r="AX293" s="197"/>
      <c r="AY293" s="162"/>
      <c r="AZ293" s="70"/>
      <c r="BA293" s="70"/>
      <c r="BB293" s="70"/>
      <c r="BC293" s="70"/>
      <c r="BD293" s="61"/>
      <c r="BE293" s="61"/>
      <c r="BF293" s="61"/>
      <c r="BG293" s="61"/>
      <c r="BH293" s="61"/>
      <c r="BI293" s="61"/>
    </row>
    <row r="294" spans="1:61" s="40" customFormat="1" ht="110.4" x14ac:dyDescent="0.3">
      <c r="A294" s="219">
        <v>312</v>
      </c>
      <c r="B294" s="116" t="s">
        <v>5667</v>
      </c>
      <c r="C294" s="219">
        <v>35</v>
      </c>
      <c r="D294" s="220"/>
      <c r="E294" s="221" t="s">
        <v>5724</v>
      </c>
      <c r="F294" s="116">
        <v>9160</v>
      </c>
      <c r="G294" s="221" t="s">
        <v>5725</v>
      </c>
      <c r="H294" s="222">
        <v>2005</v>
      </c>
      <c r="I294" s="221" t="s">
        <v>5726</v>
      </c>
      <c r="J294" s="136">
        <v>67807.97</v>
      </c>
      <c r="K294" s="150" t="s">
        <v>844</v>
      </c>
      <c r="L294" s="150" t="s">
        <v>5727</v>
      </c>
      <c r="M294" s="150" t="s">
        <v>5728</v>
      </c>
      <c r="N294" s="150" t="s">
        <v>5729</v>
      </c>
      <c r="O294" s="150"/>
      <c r="P294" s="180">
        <v>5440</v>
      </c>
      <c r="Q294" s="180">
        <v>7.98</v>
      </c>
      <c r="R294" s="180">
        <v>7.98</v>
      </c>
      <c r="S294" s="180"/>
      <c r="T294" s="180"/>
      <c r="U294" s="180">
        <v>7.98</v>
      </c>
      <c r="V294" s="180"/>
      <c r="W294" s="180">
        <v>20</v>
      </c>
      <c r="X294" s="180" t="s">
        <v>5675</v>
      </c>
      <c r="Y294" s="180"/>
      <c r="Z294" s="180"/>
      <c r="AA294" s="180"/>
      <c r="AB294" s="180">
        <v>17</v>
      </c>
      <c r="AC294" s="180"/>
      <c r="AD294" s="180"/>
      <c r="AE294" s="195"/>
      <c r="AF294" s="201">
        <v>0</v>
      </c>
      <c r="AG294" s="179" t="s">
        <v>5730</v>
      </c>
      <c r="AH294" s="180" t="s">
        <v>5724</v>
      </c>
      <c r="AI294" s="197"/>
      <c r="AJ294" s="179" t="s">
        <v>5731</v>
      </c>
      <c r="AK294" s="180" t="s">
        <v>5732</v>
      </c>
      <c r="AL294" s="197"/>
      <c r="AM294" s="179"/>
      <c r="AN294" s="180"/>
      <c r="AO294" s="197"/>
      <c r="AP294" s="179"/>
      <c r="AQ294" s="180"/>
      <c r="AR294" s="197"/>
      <c r="AS294" s="179"/>
      <c r="AT294" s="180"/>
      <c r="AU294" s="197"/>
      <c r="AV294" s="179"/>
      <c r="AW294" s="180"/>
      <c r="AX294" s="197"/>
      <c r="AY294" s="162"/>
      <c r="AZ294" s="70"/>
      <c r="BA294" s="70"/>
      <c r="BB294" s="70"/>
      <c r="BC294" s="70"/>
      <c r="BD294" s="61"/>
      <c r="BE294" s="61"/>
      <c r="BF294" s="61"/>
      <c r="BG294" s="61"/>
      <c r="BH294" s="61"/>
      <c r="BI294" s="61"/>
    </row>
    <row r="295" spans="1:61" s="40" customFormat="1" ht="69" x14ac:dyDescent="0.3">
      <c r="A295" s="219">
        <v>312</v>
      </c>
      <c r="B295" s="116" t="s">
        <v>5667</v>
      </c>
      <c r="C295" s="219"/>
      <c r="D295" s="220" t="s">
        <v>5733</v>
      </c>
      <c r="E295" s="221" t="s">
        <v>5734</v>
      </c>
      <c r="F295" s="116">
        <v>24206</v>
      </c>
      <c r="G295" s="221" t="s">
        <v>5735</v>
      </c>
      <c r="H295" s="222">
        <v>2016</v>
      </c>
      <c r="I295" s="221" t="s">
        <v>5736</v>
      </c>
      <c r="J295" s="136">
        <v>99125</v>
      </c>
      <c r="K295" s="150" t="s">
        <v>693</v>
      </c>
      <c r="L295" s="150" t="s">
        <v>5737</v>
      </c>
      <c r="M295" s="150" t="s">
        <v>5738</v>
      </c>
      <c r="N295" s="150" t="s">
        <v>5739</v>
      </c>
      <c r="O295" s="150" t="s">
        <v>5740</v>
      </c>
      <c r="P295" s="180">
        <v>2300131643</v>
      </c>
      <c r="Q295" s="180">
        <v>50</v>
      </c>
      <c r="R295" s="180">
        <v>17</v>
      </c>
      <c r="S295" s="180">
        <v>13</v>
      </c>
      <c r="T295" s="180">
        <v>81</v>
      </c>
      <c r="U295" s="180">
        <v>111</v>
      </c>
      <c r="V295" s="180">
        <v>60</v>
      </c>
      <c r="W295" s="180">
        <v>20</v>
      </c>
      <c r="X295" s="180" t="s">
        <v>5741</v>
      </c>
      <c r="Y295" s="180">
        <v>4</v>
      </c>
      <c r="Z295" s="180"/>
      <c r="AA295" s="180"/>
      <c r="AB295" s="180">
        <v>17</v>
      </c>
      <c r="AC295" s="180" t="s">
        <v>5742</v>
      </c>
      <c r="AD295" s="180">
        <v>160</v>
      </c>
      <c r="AE295" s="195">
        <v>5</v>
      </c>
      <c r="AF295" s="201">
        <v>60</v>
      </c>
      <c r="AG295" s="179" t="s">
        <v>5733</v>
      </c>
      <c r="AH295" s="180" t="s">
        <v>5743</v>
      </c>
      <c r="AI295" s="197">
        <v>100</v>
      </c>
      <c r="AJ295" s="179"/>
      <c r="AK295" s="180"/>
      <c r="AL295" s="197"/>
      <c r="AM295" s="179"/>
      <c r="AN295" s="180"/>
      <c r="AO295" s="197"/>
      <c r="AP295" s="179"/>
      <c r="AQ295" s="180"/>
      <c r="AR295" s="197"/>
      <c r="AS295" s="179"/>
      <c r="AT295" s="180"/>
      <c r="AU295" s="197"/>
      <c r="AV295" s="179"/>
      <c r="AW295" s="180"/>
      <c r="AX295" s="197"/>
      <c r="AY295" s="162"/>
      <c r="AZ295" s="70"/>
      <c r="BA295" s="70"/>
      <c r="BB295" s="70"/>
      <c r="BC295" s="70"/>
      <c r="BD295" s="61"/>
      <c r="BE295" s="61"/>
      <c r="BF295" s="61"/>
      <c r="BG295" s="61"/>
      <c r="BH295" s="61"/>
      <c r="BI295" s="61"/>
    </row>
    <row r="296" spans="1:61" s="40" customFormat="1" ht="220.8" x14ac:dyDescent="0.3">
      <c r="A296" s="227">
        <v>334</v>
      </c>
      <c r="B296" s="116" t="s">
        <v>4598</v>
      </c>
      <c r="C296" s="227">
        <v>1</v>
      </c>
      <c r="D296" s="228" t="s">
        <v>3436</v>
      </c>
      <c r="E296" s="229" t="s">
        <v>4599</v>
      </c>
      <c r="F296" s="228">
        <v>13343</v>
      </c>
      <c r="G296" s="229" t="s">
        <v>4600</v>
      </c>
      <c r="H296" s="135">
        <v>2004</v>
      </c>
      <c r="I296" s="229" t="s">
        <v>4601</v>
      </c>
      <c r="J296" s="230">
        <v>80104.36</v>
      </c>
      <c r="K296" s="231" t="s">
        <v>844</v>
      </c>
      <c r="L296" s="231" t="s">
        <v>4602</v>
      </c>
      <c r="M296" s="231" t="s">
        <v>4603</v>
      </c>
      <c r="N296" s="231" t="s">
        <v>4604</v>
      </c>
      <c r="O296" s="231" t="s">
        <v>4605</v>
      </c>
      <c r="P296" s="180">
        <v>91804</v>
      </c>
      <c r="Q296" s="180">
        <v>60.15</v>
      </c>
      <c r="R296" s="180">
        <v>9.42</v>
      </c>
      <c r="S296" s="180">
        <v>6.38</v>
      </c>
      <c r="T296" s="180">
        <v>44.35</v>
      </c>
      <c r="U296" s="180">
        <f t="shared" ref="U296:U303" si="9">SUM(R296:T296)</f>
        <v>60.150000000000006</v>
      </c>
      <c r="V296" s="180" t="s">
        <v>4606</v>
      </c>
      <c r="W296" s="180">
        <v>100</v>
      </c>
      <c r="X296" s="180" t="s">
        <v>4607</v>
      </c>
      <c r="Y296" s="180">
        <v>2</v>
      </c>
      <c r="Z296" s="180">
        <v>5</v>
      </c>
      <c r="AA296" s="180">
        <v>1</v>
      </c>
      <c r="AB296" s="180">
        <v>17</v>
      </c>
      <c r="AC296" s="180">
        <v>24</v>
      </c>
      <c r="AD296" s="180"/>
      <c r="AE296" s="195">
        <v>5</v>
      </c>
      <c r="AF296" s="201">
        <v>100</v>
      </c>
      <c r="AG296" s="179" t="s">
        <v>3436</v>
      </c>
      <c r="AH296" s="180" t="s">
        <v>4608</v>
      </c>
      <c r="AI296" s="197">
        <v>87</v>
      </c>
      <c r="AJ296" s="179"/>
      <c r="AK296" s="180"/>
      <c r="AL296" s="197"/>
      <c r="AM296" s="179"/>
      <c r="AN296" s="180"/>
      <c r="AO296" s="197"/>
      <c r="AP296" s="179"/>
      <c r="AQ296" s="180"/>
      <c r="AR296" s="197"/>
      <c r="AS296" s="179" t="s">
        <v>4609</v>
      </c>
      <c r="AT296" s="180" t="s">
        <v>4608</v>
      </c>
      <c r="AU296" s="197"/>
      <c r="AV296" s="179"/>
      <c r="AW296" s="180"/>
      <c r="AX296" s="197"/>
      <c r="AY296" s="162"/>
      <c r="AZ296" s="70"/>
      <c r="BA296" s="70"/>
      <c r="BB296" s="70"/>
      <c r="BC296" s="70"/>
      <c r="BD296" s="61"/>
      <c r="BE296" s="61"/>
      <c r="BF296" s="61"/>
      <c r="BG296" s="61"/>
      <c r="BH296" s="61"/>
      <c r="BI296" s="61"/>
    </row>
    <row r="297" spans="1:61" s="40" customFormat="1" ht="69" x14ac:dyDescent="0.3">
      <c r="A297" s="227">
        <v>334</v>
      </c>
      <c r="B297" s="116" t="s">
        <v>4598</v>
      </c>
      <c r="C297" s="232">
        <v>1</v>
      </c>
      <c r="D297" s="233" t="s">
        <v>2296</v>
      </c>
      <c r="E297" s="229" t="s">
        <v>4610</v>
      </c>
      <c r="F297" s="233">
        <v>1324</v>
      </c>
      <c r="G297" s="133" t="s">
        <v>4611</v>
      </c>
      <c r="H297" s="234">
        <v>2007</v>
      </c>
      <c r="I297" s="235" t="s">
        <v>4612</v>
      </c>
      <c r="J297" s="236">
        <v>124380.07</v>
      </c>
      <c r="K297" s="231" t="s">
        <v>655</v>
      </c>
      <c r="L297" s="231" t="s">
        <v>4613</v>
      </c>
      <c r="M297" s="231" t="s">
        <v>4614</v>
      </c>
      <c r="N297" s="231" t="s">
        <v>4615</v>
      </c>
      <c r="O297" s="231" t="s">
        <v>4616</v>
      </c>
      <c r="P297" s="180">
        <v>102090</v>
      </c>
      <c r="Q297" s="180">
        <v>68.14</v>
      </c>
      <c r="R297" s="180">
        <v>14.63</v>
      </c>
      <c r="S297" s="180">
        <v>9.16</v>
      </c>
      <c r="T297" s="180">
        <v>44.35</v>
      </c>
      <c r="U297" s="180">
        <f t="shared" si="9"/>
        <v>68.14</v>
      </c>
      <c r="V297" s="180">
        <v>0</v>
      </c>
      <c r="W297" s="180">
        <v>100</v>
      </c>
      <c r="X297" s="180" t="s">
        <v>4607</v>
      </c>
      <c r="Y297" s="180">
        <v>3</v>
      </c>
      <c r="Z297" s="180">
        <v>3</v>
      </c>
      <c r="AA297" s="180">
        <v>4</v>
      </c>
      <c r="AB297" s="180">
        <v>17</v>
      </c>
      <c r="AC297" s="180">
        <v>29</v>
      </c>
      <c r="AD297" s="180"/>
      <c r="AE297" s="195">
        <v>5</v>
      </c>
      <c r="AF297" s="201">
        <v>100</v>
      </c>
      <c r="AG297" s="179" t="s">
        <v>2296</v>
      </c>
      <c r="AH297" s="180" t="s">
        <v>4617</v>
      </c>
      <c r="AI297" s="197">
        <v>100</v>
      </c>
      <c r="AJ297" s="179"/>
      <c r="AK297" s="180"/>
      <c r="AL297" s="197"/>
      <c r="AM297" s="179"/>
      <c r="AN297" s="180"/>
      <c r="AO297" s="197"/>
      <c r="AP297" s="179"/>
      <c r="AQ297" s="180"/>
      <c r="AR297" s="197"/>
      <c r="AS297" s="179" t="s">
        <v>4618</v>
      </c>
      <c r="AT297" s="180" t="s">
        <v>4617</v>
      </c>
      <c r="AU297" s="197"/>
      <c r="AV297" s="179"/>
      <c r="AW297" s="180"/>
      <c r="AX297" s="197"/>
      <c r="AY297" s="162"/>
      <c r="AZ297" s="70"/>
      <c r="BA297" s="70"/>
      <c r="BB297" s="70"/>
      <c r="BC297" s="70"/>
      <c r="BD297" s="61"/>
      <c r="BE297" s="61"/>
      <c r="BF297" s="61"/>
      <c r="BG297" s="61"/>
      <c r="BH297" s="61"/>
      <c r="BI297" s="61"/>
    </row>
    <row r="298" spans="1:61" s="40" customFormat="1" ht="151.80000000000001" x14ac:dyDescent="0.3">
      <c r="A298" s="227">
        <v>334</v>
      </c>
      <c r="B298" s="116" t="s">
        <v>4598</v>
      </c>
      <c r="C298" s="232">
        <v>1</v>
      </c>
      <c r="D298" s="233" t="s">
        <v>3436</v>
      </c>
      <c r="E298" s="229" t="s">
        <v>4599</v>
      </c>
      <c r="F298" s="228">
        <v>13343</v>
      </c>
      <c r="G298" s="133" t="s">
        <v>4619</v>
      </c>
      <c r="H298" s="234">
        <v>2008</v>
      </c>
      <c r="I298" s="235" t="s">
        <v>4620</v>
      </c>
      <c r="J298" s="236">
        <v>149642.26</v>
      </c>
      <c r="K298" s="231" t="s">
        <v>655</v>
      </c>
      <c r="L298" s="231" t="s">
        <v>4621</v>
      </c>
      <c r="M298" s="231" t="s">
        <v>4622</v>
      </c>
      <c r="N298" s="231" t="s">
        <v>4623</v>
      </c>
      <c r="O298" s="231" t="s">
        <v>4624</v>
      </c>
      <c r="P298" s="180">
        <v>107963</v>
      </c>
      <c r="Q298" s="180">
        <v>69.86</v>
      </c>
      <c r="R298" s="180">
        <v>17.600000000000001</v>
      </c>
      <c r="S298" s="180">
        <v>7.91</v>
      </c>
      <c r="T298" s="180">
        <v>44.35</v>
      </c>
      <c r="U298" s="180">
        <f t="shared" si="9"/>
        <v>69.86</v>
      </c>
      <c r="V298" s="180" t="s">
        <v>4625</v>
      </c>
      <c r="W298" s="180">
        <v>100</v>
      </c>
      <c r="X298" s="180" t="s">
        <v>4607</v>
      </c>
      <c r="Y298" s="180">
        <v>3</v>
      </c>
      <c r="Z298" s="180">
        <v>4</v>
      </c>
      <c r="AA298" s="180">
        <v>7</v>
      </c>
      <c r="AB298" s="180">
        <v>17</v>
      </c>
      <c r="AC298" s="180">
        <v>26</v>
      </c>
      <c r="AD298" s="180"/>
      <c r="AE298" s="195">
        <v>5</v>
      </c>
      <c r="AF298" s="201">
        <v>100</v>
      </c>
      <c r="AG298" s="179" t="s">
        <v>3436</v>
      </c>
      <c r="AH298" s="180" t="s">
        <v>4608</v>
      </c>
      <c r="AI298" s="197">
        <v>70</v>
      </c>
      <c r="AJ298" s="179"/>
      <c r="AK298" s="180"/>
      <c r="AL298" s="197"/>
      <c r="AM298" s="179"/>
      <c r="AN298" s="180"/>
      <c r="AO298" s="197"/>
      <c r="AP298" s="179"/>
      <c r="AQ298" s="180"/>
      <c r="AR298" s="197"/>
      <c r="AS298" s="179" t="s">
        <v>4626</v>
      </c>
      <c r="AT298" s="180" t="s">
        <v>4608</v>
      </c>
      <c r="AU298" s="197"/>
      <c r="AV298" s="179"/>
      <c r="AW298" s="180"/>
      <c r="AX298" s="197"/>
      <c r="AY298" s="162"/>
      <c r="AZ298" s="70"/>
      <c r="BA298" s="70"/>
      <c r="BB298" s="70"/>
      <c r="BC298" s="70"/>
      <c r="BD298" s="61"/>
      <c r="BE298" s="61"/>
      <c r="BF298" s="61"/>
      <c r="BG298" s="61"/>
      <c r="BH298" s="61"/>
      <c r="BI298" s="61"/>
    </row>
    <row r="299" spans="1:61" s="40" customFormat="1" ht="69" x14ac:dyDescent="0.3">
      <c r="A299" s="227">
        <v>334</v>
      </c>
      <c r="B299" s="116" t="s">
        <v>4598</v>
      </c>
      <c r="C299" s="232">
        <v>3</v>
      </c>
      <c r="D299" s="233" t="s">
        <v>4627</v>
      </c>
      <c r="E299" s="229" t="s">
        <v>4628</v>
      </c>
      <c r="F299" s="233" t="s">
        <v>4629</v>
      </c>
      <c r="G299" s="133" t="s">
        <v>4630</v>
      </c>
      <c r="H299" s="234">
        <v>2008</v>
      </c>
      <c r="I299" s="235" t="s">
        <v>4631</v>
      </c>
      <c r="J299" s="236">
        <v>201585.8</v>
      </c>
      <c r="K299" s="231" t="s">
        <v>655</v>
      </c>
      <c r="L299" s="231" t="s">
        <v>4632</v>
      </c>
      <c r="M299" s="231" t="s">
        <v>4633</v>
      </c>
      <c r="N299" s="231" t="s">
        <v>4634</v>
      </c>
      <c r="O299" s="231" t="s">
        <v>4635</v>
      </c>
      <c r="P299" s="180">
        <v>108244</v>
      </c>
      <c r="Q299" s="180">
        <v>76.180000000000007</v>
      </c>
      <c r="R299" s="180">
        <v>23.72</v>
      </c>
      <c r="S299" s="180">
        <v>8.11</v>
      </c>
      <c r="T299" s="180">
        <v>44.35</v>
      </c>
      <c r="U299" s="180">
        <f t="shared" si="9"/>
        <v>76.180000000000007</v>
      </c>
      <c r="V299" s="180">
        <v>100</v>
      </c>
      <c r="W299" s="180">
        <v>100</v>
      </c>
      <c r="X299" s="180" t="s">
        <v>4607</v>
      </c>
      <c r="Y299" s="180">
        <v>4</v>
      </c>
      <c r="Z299" s="180">
        <v>8</v>
      </c>
      <c r="AA299" s="180">
        <v>2</v>
      </c>
      <c r="AB299" s="180">
        <v>17</v>
      </c>
      <c r="AC299" s="180">
        <v>31</v>
      </c>
      <c r="AD299" s="180"/>
      <c r="AE299" s="195">
        <v>5</v>
      </c>
      <c r="AF299" s="201">
        <v>100</v>
      </c>
      <c r="AG299" s="179"/>
      <c r="AH299" s="180"/>
      <c r="AI299" s="197"/>
      <c r="AJ299" s="179"/>
      <c r="AK299" s="180"/>
      <c r="AL299" s="197"/>
      <c r="AM299" s="179"/>
      <c r="AN299" s="180"/>
      <c r="AO299" s="197"/>
      <c r="AP299" s="179"/>
      <c r="AQ299" s="180"/>
      <c r="AR299" s="197"/>
      <c r="AS299" s="179" t="s">
        <v>4636</v>
      </c>
      <c r="AT299" s="180" t="s">
        <v>4637</v>
      </c>
      <c r="AU299" s="197"/>
      <c r="AV299" s="179"/>
      <c r="AW299" s="180"/>
      <c r="AX299" s="197"/>
      <c r="AY299" s="162"/>
      <c r="AZ299" s="70"/>
      <c r="BA299" s="70"/>
      <c r="BB299" s="70"/>
      <c r="BC299" s="70"/>
      <c r="BD299" s="61"/>
      <c r="BE299" s="61"/>
      <c r="BF299" s="61"/>
      <c r="BG299" s="61"/>
      <c r="BH299" s="61"/>
      <c r="BI299" s="61"/>
    </row>
    <row r="300" spans="1:61" s="40" customFormat="1" ht="55.2" x14ac:dyDescent="0.3">
      <c r="A300" s="227">
        <v>334</v>
      </c>
      <c r="B300" s="116" t="s">
        <v>4598</v>
      </c>
      <c r="C300" s="232">
        <v>1</v>
      </c>
      <c r="D300" s="233" t="s">
        <v>3436</v>
      </c>
      <c r="E300" s="232" t="s">
        <v>4599</v>
      </c>
      <c r="F300" s="233">
        <v>13343</v>
      </c>
      <c r="G300" s="229" t="s">
        <v>4638</v>
      </c>
      <c r="H300" s="234">
        <v>2010</v>
      </c>
      <c r="I300" s="237" t="s">
        <v>4639</v>
      </c>
      <c r="J300" s="236">
        <v>140377.67000000001</v>
      </c>
      <c r="K300" s="238" t="s">
        <v>677</v>
      </c>
      <c r="L300" s="239" t="s">
        <v>4640</v>
      </c>
      <c r="M300" s="239" t="s">
        <v>4641</v>
      </c>
      <c r="N300" s="239" t="s">
        <v>4642</v>
      </c>
      <c r="O300" s="239" t="s">
        <v>4643</v>
      </c>
      <c r="P300" s="180">
        <v>113029</v>
      </c>
      <c r="Q300" s="180">
        <v>68.94</v>
      </c>
      <c r="R300" s="180">
        <v>16.52</v>
      </c>
      <c r="S300" s="180">
        <v>8.07</v>
      </c>
      <c r="T300" s="180">
        <v>44.35</v>
      </c>
      <c r="U300" s="180">
        <f t="shared" si="9"/>
        <v>68.94</v>
      </c>
      <c r="V300" s="180" t="s">
        <v>4644</v>
      </c>
      <c r="W300" s="180">
        <v>100</v>
      </c>
      <c r="X300" s="180" t="s">
        <v>4607</v>
      </c>
      <c r="Y300" s="180">
        <v>2</v>
      </c>
      <c r="Z300" s="180">
        <v>5</v>
      </c>
      <c r="AA300" s="180">
        <v>1</v>
      </c>
      <c r="AB300" s="180">
        <v>17</v>
      </c>
      <c r="AC300" s="180">
        <v>25</v>
      </c>
      <c r="AD300" s="180"/>
      <c r="AE300" s="195">
        <v>5</v>
      </c>
      <c r="AF300" s="201">
        <v>100</v>
      </c>
      <c r="AG300" s="179" t="s">
        <v>3436</v>
      </c>
      <c r="AH300" s="180" t="s">
        <v>4608</v>
      </c>
      <c r="AI300" s="197">
        <v>50</v>
      </c>
      <c r="AJ300" s="179"/>
      <c r="AK300" s="180"/>
      <c r="AL300" s="197"/>
      <c r="AM300" s="179"/>
      <c r="AN300" s="180"/>
      <c r="AO300" s="197"/>
      <c r="AP300" s="179"/>
      <c r="AQ300" s="180"/>
      <c r="AR300" s="197"/>
      <c r="AS300" s="179" t="s">
        <v>4626</v>
      </c>
      <c r="AT300" s="180" t="s">
        <v>4608</v>
      </c>
      <c r="AU300" s="197"/>
      <c r="AV300" s="179"/>
      <c r="AW300" s="180"/>
      <c r="AX300" s="197"/>
      <c r="AY300" s="162"/>
      <c r="AZ300" s="70"/>
      <c r="BA300" s="70"/>
      <c r="BB300" s="70"/>
      <c r="BC300" s="70"/>
      <c r="BD300" s="61"/>
      <c r="BE300" s="61"/>
      <c r="BF300" s="61"/>
      <c r="BG300" s="61"/>
      <c r="BH300" s="61"/>
      <c r="BI300" s="61"/>
    </row>
    <row r="301" spans="1:61" s="40" customFormat="1" ht="55.2" x14ac:dyDescent="0.3">
      <c r="A301" s="227">
        <v>334</v>
      </c>
      <c r="B301" s="116" t="s">
        <v>4598</v>
      </c>
      <c r="C301" s="232">
        <v>6</v>
      </c>
      <c r="D301" s="233" t="s">
        <v>4645</v>
      </c>
      <c r="E301" s="232" t="s">
        <v>7945</v>
      </c>
      <c r="F301" s="233" t="s">
        <v>4646</v>
      </c>
      <c r="G301" s="229" t="s">
        <v>4647</v>
      </c>
      <c r="H301" s="234">
        <v>2010</v>
      </c>
      <c r="I301" s="237" t="s">
        <v>4648</v>
      </c>
      <c r="J301" s="240">
        <v>131237.98000000001</v>
      </c>
      <c r="K301" s="241" t="s">
        <v>677</v>
      </c>
      <c r="L301" s="242" t="s">
        <v>4649</v>
      </c>
      <c r="M301" s="242" t="s">
        <v>4650</v>
      </c>
      <c r="N301" s="242" t="s">
        <v>4651</v>
      </c>
      <c r="O301" s="242" t="s">
        <v>4652</v>
      </c>
      <c r="P301" s="180">
        <v>112439</v>
      </c>
      <c r="Q301" s="180">
        <v>70.05</v>
      </c>
      <c r="R301" s="180">
        <v>15.44</v>
      </c>
      <c r="S301" s="180">
        <v>10.26</v>
      </c>
      <c r="T301" s="180">
        <v>44.35</v>
      </c>
      <c r="U301" s="180">
        <f t="shared" si="9"/>
        <v>70.05</v>
      </c>
      <c r="V301" s="180">
        <v>100</v>
      </c>
      <c r="W301" s="180">
        <v>100</v>
      </c>
      <c r="X301" s="180" t="s">
        <v>4607</v>
      </c>
      <c r="Y301" s="180">
        <v>4</v>
      </c>
      <c r="Z301" s="180">
        <v>8</v>
      </c>
      <c r="AA301" s="180">
        <v>2</v>
      </c>
      <c r="AB301" s="180">
        <v>17</v>
      </c>
      <c r="AC301" s="180">
        <v>27</v>
      </c>
      <c r="AD301" s="180"/>
      <c r="AE301" s="195">
        <v>5</v>
      </c>
      <c r="AF301" s="201">
        <v>100</v>
      </c>
      <c r="AG301" s="179" t="s">
        <v>4645</v>
      </c>
      <c r="AH301" s="180" t="s">
        <v>4653</v>
      </c>
      <c r="AI301" s="197">
        <v>5</v>
      </c>
      <c r="AJ301" s="179"/>
      <c r="AK301" s="180"/>
      <c r="AL301" s="197"/>
      <c r="AM301" s="179"/>
      <c r="AN301" s="180"/>
      <c r="AO301" s="197"/>
      <c r="AP301" s="179"/>
      <c r="AQ301" s="180"/>
      <c r="AR301" s="197"/>
      <c r="AS301" s="179" t="s">
        <v>4654</v>
      </c>
      <c r="AT301" s="180" t="s">
        <v>4655</v>
      </c>
      <c r="AU301" s="197"/>
      <c r="AV301" s="179"/>
      <c r="AW301" s="180"/>
      <c r="AX301" s="197"/>
      <c r="AY301" s="162"/>
      <c r="AZ301" s="70"/>
      <c r="BA301" s="70"/>
      <c r="BB301" s="70"/>
      <c r="BC301" s="70"/>
      <c r="BD301" s="61"/>
      <c r="BE301" s="61"/>
      <c r="BF301" s="61"/>
      <c r="BG301" s="61"/>
      <c r="BH301" s="61"/>
      <c r="BI301" s="61"/>
    </row>
    <row r="302" spans="1:61" s="40" customFormat="1" ht="69" x14ac:dyDescent="0.3">
      <c r="A302" s="227">
        <v>334</v>
      </c>
      <c r="B302" s="116" t="s">
        <v>4598</v>
      </c>
      <c r="C302" s="232">
        <v>1</v>
      </c>
      <c r="D302" s="233" t="s">
        <v>4656</v>
      </c>
      <c r="E302" s="232" t="s">
        <v>4657</v>
      </c>
      <c r="F302" s="233">
        <v>11040</v>
      </c>
      <c r="G302" s="229" t="s">
        <v>4658</v>
      </c>
      <c r="H302" s="234">
        <v>2012</v>
      </c>
      <c r="I302" s="237" t="s">
        <v>4659</v>
      </c>
      <c r="J302" s="243">
        <v>35001.599999999999</v>
      </c>
      <c r="K302" s="244" t="s">
        <v>8165</v>
      </c>
      <c r="L302" s="242" t="s">
        <v>4660</v>
      </c>
      <c r="M302" s="242" t="s">
        <v>4661</v>
      </c>
      <c r="N302" s="242" t="s">
        <v>4662</v>
      </c>
      <c r="O302" s="242" t="s">
        <v>4663</v>
      </c>
      <c r="P302" s="180">
        <v>119053</v>
      </c>
      <c r="Q302" s="180">
        <f>+U302</f>
        <v>54.737835294117644</v>
      </c>
      <c r="R302" s="180">
        <f>+J302/5/1700</f>
        <v>4.117835294117647</v>
      </c>
      <c r="S302" s="180">
        <v>6.27</v>
      </c>
      <c r="T302" s="180">
        <v>44.35</v>
      </c>
      <c r="U302" s="180">
        <f t="shared" si="9"/>
        <v>54.737835294117644</v>
      </c>
      <c r="V302" s="180">
        <v>100</v>
      </c>
      <c r="W302" s="180">
        <v>100</v>
      </c>
      <c r="X302" s="180" t="s">
        <v>4664</v>
      </c>
      <c r="Y302" s="180">
        <v>4</v>
      </c>
      <c r="Z302" s="180">
        <v>7</v>
      </c>
      <c r="AA302" s="180">
        <v>5</v>
      </c>
      <c r="AB302" s="180"/>
      <c r="AC302" s="180"/>
      <c r="AD302" s="180"/>
      <c r="AE302" s="195">
        <v>5</v>
      </c>
      <c r="AF302" s="201">
        <v>100</v>
      </c>
      <c r="AG302" s="179" t="s">
        <v>4656</v>
      </c>
      <c r="AH302" s="180" t="s">
        <v>4665</v>
      </c>
      <c r="AI302" s="197">
        <v>43</v>
      </c>
      <c r="AJ302" s="179"/>
      <c r="AK302" s="180"/>
      <c r="AL302" s="197"/>
      <c r="AM302" s="179"/>
      <c r="AN302" s="180"/>
      <c r="AO302" s="197"/>
      <c r="AP302" s="179"/>
      <c r="AQ302" s="180"/>
      <c r="AR302" s="197"/>
      <c r="AS302" s="179" t="s">
        <v>4618</v>
      </c>
      <c r="AT302" s="180" t="s">
        <v>4665</v>
      </c>
      <c r="AU302" s="197"/>
      <c r="AV302" s="179"/>
      <c r="AW302" s="180"/>
      <c r="AX302" s="197"/>
      <c r="AY302" s="162"/>
      <c r="AZ302" s="70"/>
      <c r="BA302" s="70"/>
      <c r="BB302" s="70"/>
      <c r="BC302" s="70"/>
      <c r="BD302" s="61"/>
      <c r="BE302" s="61"/>
      <c r="BF302" s="61"/>
      <c r="BG302" s="61"/>
      <c r="BH302" s="61"/>
      <c r="BI302" s="61"/>
    </row>
    <row r="303" spans="1:61" s="40" customFormat="1" ht="165.6" x14ac:dyDescent="0.3">
      <c r="A303" s="227">
        <v>334</v>
      </c>
      <c r="B303" s="116" t="s">
        <v>4598</v>
      </c>
      <c r="C303" s="245">
        <v>1</v>
      </c>
      <c r="D303" s="246" t="s">
        <v>4656</v>
      </c>
      <c r="E303" s="245" t="s">
        <v>4657</v>
      </c>
      <c r="F303" s="247">
        <v>11040</v>
      </c>
      <c r="G303" s="248" t="s">
        <v>4666</v>
      </c>
      <c r="H303" s="249">
        <v>2017</v>
      </c>
      <c r="I303" s="250" t="s">
        <v>4667</v>
      </c>
      <c r="J303" s="251">
        <v>89260.26</v>
      </c>
      <c r="K303" s="252" t="s">
        <v>693</v>
      </c>
      <c r="L303" s="239" t="s">
        <v>4660</v>
      </c>
      <c r="M303" s="252" t="s">
        <v>4661</v>
      </c>
      <c r="N303" s="253" t="s">
        <v>4668</v>
      </c>
      <c r="O303" s="254" t="s">
        <v>4669</v>
      </c>
      <c r="P303" s="180" t="s">
        <v>4670</v>
      </c>
      <c r="Q303" s="180">
        <v>58.48</v>
      </c>
      <c r="R303" s="180">
        <v>7.65</v>
      </c>
      <c r="S303" s="180">
        <v>6.46</v>
      </c>
      <c r="T303" s="180">
        <v>44.35</v>
      </c>
      <c r="U303" s="180">
        <f t="shared" si="9"/>
        <v>58.46</v>
      </c>
      <c r="V303" s="180"/>
      <c r="W303" s="180">
        <v>37.43</v>
      </c>
      <c r="X303" s="180" t="s">
        <v>4664</v>
      </c>
      <c r="Y303" s="180">
        <v>4</v>
      </c>
      <c r="Z303" s="180">
        <v>7</v>
      </c>
      <c r="AA303" s="180">
        <v>5</v>
      </c>
      <c r="AB303" s="180">
        <v>10</v>
      </c>
      <c r="AC303" s="180"/>
      <c r="AD303" s="180"/>
      <c r="AE303" s="195">
        <v>5</v>
      </c>
      <c r="AF303" s="201">
        <v>100</v>
      </c>
      <c r="AG303" s="179" t="s">
        <v>4656</v>
      </c>
      <c r="AH303" s="180" t="s">
        <v>4665</v>
      </c>
      <c r="AI303" s="197">
        <v>80</v>
      </c>
      <c r="AJ303" s="179"/>
      <c r="AK303" s="180"/>
      <c r="AL303" s="197"/>
      <c r="AM303" s="179"/>
      <c r="AN303" s="180"/>
      <c r="AO303" s="197"/>
      <c r="AP303" s="179"/>
      <c r="AQ303" s="180"/>
      <c r="AR303" s="197"/>
      <c r="AS303" s="179" t="s">
        <v>4618</v>
      </c>
      <c r="AT303" s="180" t="s">
        <v>4665</v>
      </c>
      <c r="AU303" s="197"/>
      <c r="AV303" s="179"/>
      <c r="AW303" s="180"/>
      <c r="AX303" s="197"/>
      <c r="AY303" s="162"/>
      <c r="AZ303" s="70"/>
      <c r="BA303" s="70"/>
      <c r="BB303" s="70"/>
      <c r="BC303" s="70"/>
      <c r="BD303" s="61"/>
      <c r="BE303" s="61"/>
      <c r="BF303" s="61"/>
      <c r="BG303" s="61"/>
      <c r="BH303" s="61"/>
      <c r="BI303" s="61"/>
    </row>
    <row r="304" spans="1:61" s="55" customFormat="1" ht="49.95" customHeight="1" x14ac:dyDescent="0.3">
      <c r="A304" s="133">
        <v>381</v>
      </c>
      <c r="B304" s="133" t="s">
        <v>8177</v>
      </c>
      <c r="C304" s="133">
        <v>30</v>
      </c>
      <c r="D304" s="133"/>
      <c r="E304" s="133" t="s">
        <v>8178</v>
      </c>
      <c r="F304" s="133" t="s">
        <v>8179</v>
      </c>
      <c r="G304" s="133" t="s">
        <v>8782</v>
      </c>
      <c r="H304" s="255">
        <v>2003</v>
      </c>
      <c r="I304" s="133" t="s">
        <v>8180</v>
      </c>
      <c r="J304" s="256">
        <v>459021.87</v>
      </c>
      <c r="K304" s="257" t="s">
        <v>844</v>
      </c>
      <c r="L304" s="257" t="s">
        <v>8181</v>
      </c>
      <c r="M304" s="257" t="s">
        <v>8182</v>
      </c>
      <c r="N304" s="253" t="s">
        <v>8183</v>
      </c>
      <c r="O304" s="257" t="s">
        <v>8184</v>
      </c>
      <c r="P304" s="258" t="s">
        <v>8185</v>
      </c>
      <c r="Q304" s="258" t="s">
        <v>8186</v>
      </c>
      <c r="R304" s="259" t="s">
        <v>8187</v>
      </c>
      <c r="S304" s="258"/>
      <c r="T304" s="258" t="s">
        <v>8186</v>
      </c>
      <c r="U304" s="258" t="s">
        <v>8186</v>
      </c>
      <c r="V304" s="258">
        <v>10</v>
      </c>
      <c r="W304" s="258">
        <v>100</v>
      </c>
      <c r="X304" s="260" t="s">
        <v>8188</v>
      </c>
      <c r="Y304" s="261">
        <v>4</v>
      </c>
      <c r="Z304" s="261">
        <v>6</v>
      </c>
      <c r="AA304" s="261">
        <v>1</v>
      </c>
      <c r="AB304" s="261">
        <v>35</v>
      </c>
      <c r="AC304" s="261" t="s">
        <v>844</v>
      </c>
      <c r="AD304" s="261" t="s">
        <v>8189</v>
      </c>
      <c r="AE304" s="261" t="s">
        <v>8190</v>
      </c>
      <c r="AF304" s="258">
        <v>0</v>
      </c>
      <c r="AG304" s="258" t="s">
        <v>8747</v>
      </c>
      <c r="AH304" s="258" t="s">
        <v>8192</v>
      </c>
      <c r="AI304" s="262">
        <v>50</v>
      </c>
      <c r="AJ304" s="258"/>
      <c r="AK304" s="258"/>
      <c r="AL304" s="258"/>
      <c r="AM304" s="258"/>
      <c r="AN304" s="258"/>
      <c r="AO304" s="258"/>
      <c r="AP304" s="258"/>
      <c r="AQ304" s="258"/>
      <c r="AR304" s="258"/>
      <c r="AS304" s="258"/>
      <c r="AT304" s="258"/>
      <c r="AU304" s="263"/>
      <c r="AV304" s="258"/>
      <c r="AW304" s="258"/>
      <c r="AX304" s="261"/>
      <c r="AY304" s="264"/>
      <c r="AZ304" s="61"/>
      <c r="BA304" s="61"/>
      <c r="BB304" s="61"/>
      <c r="BC304" s="61"/>
      <c r="BD304" s="61"/>
      <c r="BE304" s="61"/>
      <c r="BF304" s="61"/>
      <c r="BG304" s="61"/>
      <c r="BH304" s="61"/>
      <c r="BI304" s="61"/>
    </row>
    <row r="305" spans="1:61" s="55" customFormat="1" ht="49.95" customHeight="1" x14ac:dyDescent="0.3">
      <c r="A305" s="133">
        <v>381</v>
      </c>
      <c r="B305" s="133" t="s">
        <v>8177</v>
      </c>
      <c r="C305" s="133">
        <v>30</v>
      </c>
      <c r="D305" s="133"/>
      <c r="E305" s="133" t="s">
        <v>8178</v>
      </c>
      <c r="F305" s="133" t="s">
        <v>8179</v>
      </c>
      <c r="G305" s="133" t="s">
        <v>8783</v>
      </c>
      <c r="H305" s="255">
        <v>2003</v>
      </c>
      <c r="I305" s="133" t="s">
        <v>8180</v>
      </c>
      <c r="J305" s="265"/>
      <c r="K305" s="266"/>
      <c r="L305" s="266"/>
      <c r="M305" s="266"/>
      <c r="N305" s="266"/>
      <c r="O305" s="266"/>
      <c r="P305" s="258" t="s">
        <v>8193</v>
      </c>
      <c r="Q305" s="258" t="s">
        <v>8194</v>
      </c>
      <c r="R305" s="259" t="s">
        <v>8187</v>
      </c>
      <c r="S305" s="258"/>
      <c r="T305" s="258" t="s">
        <v>8194</v>
      </c>
      <c r="U305" s="258" t="s">
        <v>8194</v>
      </c>
      <c r="V305" s="258">
        <v>0</v>
      </c>
      <c r="W305" s="258">
        <v>100</v>
      </c>
      <c r="X305" s="260" t="s">
        <v>8188</v>
      </c>
      <c r="Y305" s="261">
        <v>4</v>
      </c>
      <c r="Z305" s="261">
        <v>6</v>
      </c>
      <c r="AA305" s="261">
        <v>1</v>
      </c>
      <c r="AB305" s="261">
        <v>35</v>
      </c>
      <c r="AC305" s="261" t="s">
        <v>844</v>
      </c>
      <c r="AD305" s="261" t="s">
        <v>8189</v>
      </c>
      <c r="AE305" s="261" t="s">
        <v>8190</v>
      </c>
      <c r="AF305" s="258">
        <v>0</v>
      </c>
      <c r="AG305" s="258" t="s">
        <v>8191</v>
      </c>
      <c r="AH305" s="258" t="s">
        <v>8192</v>
      </c>
      <c r="AI305" s="262">
        <v>40</v>
      </c>
      <c r="AJ305" s="258"/>
      <c r="AK305" s="258"/>
      <c r="AL305" s="258"/>
      <c r="AM305" s="258"/>
      <c r="AN305" s="258"/>
      <c r="AO305" s="258"/>
      <c r="AP305" s="258"/>
      <c r="AQ305" s="258"/>
      <c r="AR305" s="258"/>
      <c r="AS305" s="258"/>
      <c r="AT305" s="258"/>
      <c r="AU305" s="263"/>
      <c r="AV305" s="258"/>
      <c r="AW305" s="258"/>
      <c r="AX305" s="258"/>
      <c r="AY305" s="264"/>
      <c r="AZ305" s="61"/>
      <c r="BA305" s="61"/>
      <c r="BB305" s="61"/>
      <c r="BC305" s="61"/>
      <c r="BD305" s="61"/>
      <c r="BE305" s="61"/>
      <c r="BF305" s="61"/>
      <c r="BG305" s="61"/>
      <c r="BH305" s="61"/>
      <c r="BI305" s="61"/>
    </row>
    <row r="306" spans="1:61" s="76" customFormat="1" ht="49.95" customHeight="1" x14ac:dyDescent="0.3">
      <c r="A306" s="133">
        <v>381</v>
      </c>
      <c r="B306" s="133" t="s">
        <v>8177</v>
      </c>
      <c r="C306" s="133">
        <v>30</v>
      </c>
      <c r="D306" s="133"/>
      <c r="E306" s="133" t="s">
        <v>8178</v>
      </c>
      <c r="F306" s="133" t="s">
        <v>8179</v>
      </c>
      <c r="G306" s="133" t="s">
        <v>8784</v>
      </c>
      <c r="H306" s="255">
        <v>2003</v>
      </c>
      <c r="I306" s="133" t="s">
        <v>8180</v>
      </c>
      <c r="J306" s="265"/>
      <c r="K306" s="266"/>
      <c r="L306" s="266"/>
      <c r="M306" s="266"/>
      <c r="N306" s="266"/>
      <c r="O306" s="266"/>
      <c r="P306" s="267" t="s">
        <v>8195</v>
      </c>
      <c r="Q306" s="258" t="s">
        <v>8196</v>
      </c>
      <c r="R306" s="267" t="s">
        <v>8187</v>
      </c>
      <c r="S306" s="267"/>
      <c r="T306" s="258" t="s">
        <v>8196</v>
      </c>
      <c r="U306" s="258" t="s">
        <v>8196</v>
      </c>
      <c r="V306" s="267">
        <v>0</v>
      </c>
      <c r="W306" s="267">
        <v>100</v>
      </c>
      <c r="X306" s="268" t="s">
        <v>8188</v>
      </c>
      <c r="Y306" s="269">
        <v>2</v>
      </c>
      <c r="Z306" s="269">
        <v>2</v>
      </c>
      <c r="AA306" s="269">
        <v>2</v>
      </c>
      <c r="AB306" s="269">
        <v>35</v>
      </c>
      <c r="AC306" s="269" t="s">
        <v>844</v>
      </c>
      <c r="AD306" s="269" t="s">
        <v>8197</v>
      </c>
      <c r="AE306" s="269" t="s">
        <v>8190</v>
      </c>
      <c r="AF306" s="267">
        <v>0</v>
      </c>
      <c r="AG306" s="267" t="s">
        <v>8191</v>
      </c>
      <c r="AH306" s="267"/>
      <c r="AI306" s="267"/>
      <c r="AJ306" s="267"/>
      <c r="AK306" s="267"/>
      <c r="AL306" s="267"/>
      <c r="AM306" s="267"/>
      <c r="AN306" s="267"/>
      <c r="AO306" s="267"/>
      <c r="AP306" s="267"/>
      <c r="AQ306" s="267"/>
      <c r="AR306" s="267"/>
      <c r="AS306" s="267"/>
      <c r="AT306" s="267"/>
      <c r="AU306" s="270"/>
      <c r="AV306" s="267"/>
      <c r="AW306" s="267"/>
      <c r="AX306" s="267"/>
      <c r="AY306" s="271"/>
      <c r="AZ306" s="75"/>
      <c r="BA306" s="75"/>
      <c r="BB306" s="75"/>
      <c r="BC306" s="75"/>
      <c r="BD306" s="75"/>
      <c r="BE306" s="75"/>
      <c r="BF306" s="75"/>
      <c r="BG306" s="75"/>
      <c r="BH306" s="75"/>
      <c r="BI306" s="75"/>
    </row>
    <row r="307" spans="1:61" s="56" customFormat="1" ht="372.6" x14ac:dyDescent="0.3">
      <c r="A307" s="133">
        <v>381</v>
      </c>
      <c r="B307" s="133" t="s">
        <v>8177</v>
      </c>
      <c r="C307" s="133">
        <v>30</v>
      </c>
      <c r="D307" s="133"/>
      <c r="E307" s="133" t="s">
        <v>8178</v>
      </c>
      <c r="F307" s="133" t="s">
        <v>8179</v>
      </c>
      <c r="G307" s="133" t="s">
        <v>8785</v>
      </c>
      <c r="H307" s="255">
        <v>2003</v>
      </c>
      <c r="I307" s="133" t="s">
        <v>8180</v>
      </c>
      <c r="J307" s="272"/>
      <c r="K307" s="273"/>
      <c r="L307" s="273"/>
      <c r="M307" s="273"/>
      <c r="N307" s="273"/>
      <c r="O307" s="273"/>
      <c r="P307" s="258" t="s">
        <v>8198</v>
      </c>
      <c r="Q307" s="258" t="s">
        <v>8199</v>
      </c>
      <c r="R307" s="274" t="s">
        <v>8187</v>
      </c>
      <c r="S307" s="258"/>
      <c r="T307" s="258" t="s">
        <v>8199</v>
      </c>
      <c r="U307" s="258" t="s">
        <v>8199</v>
      </c>
      <c r="V307" s="258">
        <v>0</v>
      </c>
      <c r="W307" s="258">
        <v>100</v>
      </c>
      <c r="X307" s="260" t="s">
        <v>8188</v>
      </c>
      <c r="Y307" s="261">
        <v>3</v>
      </c>
      <c r="Z307" s="261">
        <v>2</v>
      </c>
      <c r="AA307" s="261">
        <v>1</v>
      </c>
      <c r="AB307" s="261">
        <v>35</v>
      </c>
      <c r="AC307" s="261" t="s">
        <v>844</v>
      </c>
      <c r="AD307" s="261" t="s">
        <v>8197</v>
      </c>
      <c r="AE307" s="261" t="s">
        <v>8190</v>
      </c>
      <c r="AF307" s="258">
        <v>0</v>
      </c>
      <c r="AG307" s="258" t="s">
        <v>8191</v>
      </c>
      <c r="AH307" s="258"/>
      <c r="AI307" s="258"/>
      <c r="AJ307" s="258"/>
      <c r="AK307" s="258"/>
      <c r="AL307" s="258"/>
      <c r="AM307" s="258"/>
      <c r="AN307" s="258"/>
      <c r="AO307" s="258"/>
      <c r="AP307" s="258"/>
      <c r="AQ307" s="258"/>
      <c r="AR307" s="258"/>
      <c r="AS307" s="258"/>
      <c r="AT307" s="258"/>
      <c r="AU307" s="263"/>
      <c r="AV307" s="258"/>
      <c r="AW307" s="258"/>
      <c r="AX307" s="258"/>
      <c r="AY307" s="264"/>
      <c r="AZ307" s="61"/>
      <c r="BA307" s="61"/>
      <c r="BB307" s="61"/>
      <c r="BC307" s="61"/>
      <c r="BD307" s="61"/>
      <c r="BE307" s="61"/>
      <c r="BF307" s="61"/>
      <c r="BG307" s="61"/>
      <c r="BH307" s="61"/>
      <c r="BI307" s="61"/>
    </row>
    <row r="308" spans="1:61" s="57" customFormat="1" ht="96.6" x14ac:dyDescent="0.3">
      <c r="A308" s="169">
        <v>381</v>
      </c>
      <c r="B308" s="228" t="s">
        <v>8177</v>
      </c>
      <c r="C308" s="169">
        <v>32</v>
      </c>
      <c r="D308" s="134"/>
      <c r="E308" s="169" t="s">
        <v>2314</v>
      </c>
      <c r="F308" s="134">
        <v>3702</v>
      </c>
      <c r="G308" s="134" t="s">
        <v>8200</v>
      </c>
      <c r="H308" s="135" t="s">
        <v>8201</v>
      </c>
      <c r="I308" s="133" t="s">
        <v>8202</v>
      </c>
      <c r="J308" s="136">
        <v>132820.73000000001</v>
      </c>
      <c r="K308" s="261" t="s">
        <v>844</v>
      </c>
      <c r="L308" s="261" t="s">
        <v>8203</v>
      </c>
      <c r="M308" s="261" t="s">
        <v>8204</v>
      </c>
      <c r="N308" s="261" t="s">
        <v>8205</v>
      </c>
      <c r="O308" s="261" t="s">
        <v>8206</v>
      </c>
      <c r="P308" s="261"/>
      <c r="Q308" s="259" t="s">
        <v>8207</v>
      </c>
      <c r="R308" s="259">
        <v>0</v>
      </c>
      <c r="S308" s="259">
        <v>18000</v>
      </c>
      <c r="T308" s="259">
        <v>18000</v>
      </c>
      <c r="U308" s="259">
        <v>36000</v>
      </c>
      <c r="V308" s="261">
        <v>100</v>
      </c>
      <c r="W308" s="261">
        <v>100</v>
      </c>
      <c r="X308" s="275" t="s">
        <v>8208</v>
      </c>
      <c r="Y308" s="261">
        <v>2</v>
      </c>
      <c r="Z308" s="261">
        <v>1</v>
      </c>
      <c r="AA308" s="261">
        <v>3</v>
      </c>
      <c r="AB308" s="261">
        <v>11</v>
      </c>
      <c r="AC308" s="261"/>
      <c r="AD308" s="261" t="s">
        <v>8209</v>
      </c>
      <c r="AE308" s="261" t="s">
        <v>8190</v>
      </c>
      <c r="AF308" s="261">
        <v>100</v>
      </c>
      <c r="AG308" s="276" t="s">
        <v>2313</v>
      </c>
      <c r="AH308" s="261"/>
      <c r="AI308" s="261">
        <v>100</v>
      </c>
      <c r="AJ308" s="277"/>
      <c r="AK308" s="261"/>
      <c r="AL308" s="261"/>
      <c r="AM308" s="277"/>
      <c r="AN308" s="261"/>
      <c r="AO308" s="261"/>
      <c r="AP308" s="277"/>
      <c r="AQ308" s="261"/>
      <c r="AR308" s="261"/>
      <c r="AS308" s="261"/>
      <c r="AT308" s="261"/>
      <c r="AU308" s="276"/>
      <c r="AV308" s="261"/>
      <c r="AW308" s="261"/>
      <c r="AX308" s="261"/>
      <c r="AY308" s="264"/>
      <c r="AZ308" s="61"/>
      <c r="BA308" s="61"/>
      <c r="BB308" s="61"/>
      <c r="BC308" s="61"/>
      <c r="BD308" s="61"/>
      <c r="BE308" s="61"/>
      <c r="BF308" s="61"/>
      <c r="BG308" s="61"/>
      <c r="BH308" s="61"/>
      <c r="BI308" s="61"/>
    </row>
    <row r="309" spans="1:61" s="57" customFormat="1" ht="55.2" x14ac:dyDescent="0.3">
      <c r="A309" s="169">
        <v>381</v>
      </c>
      <c r="B309" s="228" t="s">
        <v>8177</v>
      </c>
      <c r="C309" s="169">
        <v>14</v>
      </c>
      <c r="D309" s="134"/>
      <c r="E309" s="169" t="s">
        <v>8210</v>
      </c>
      <c r="F309" s="134">
        <v>16345</v>
      </c>
      <c r="G309" s="134" t="s">
        <v>8211</v>
      </c>
      <c r="H309" s="135">
        <v>2002</v>
      </c>
      <c r="I309" s="133" t="s">
        <v>8212</v>
      </c>
      <c r="J309" s="136">
        <v>105201</v>
      </c>
      <c r="K309" s="261" t="s">
        <v>844</v>
      </c>
      <c r="L309" s="261" t="s">
        <v>8213</v>
      </c>
      <c r="M309" s="261" t="s">
        <v>8214</v>
      </c>
      <c r="N309" s="261" t="s">
        <v>8215</v>
      </c>
      <c r="O309" s="261" t="s">
        <v>8216</v>
      </c>
      <c r="P309" s="261" t="s">
        <v>8217</v>
      </c>
      <c r="Q309" s="259" t="s">
        <v>8218</v>
      </c>
      <c r="R309" s="259">
        <v>0</v>
      </c>
      <c r="S309" s="259">
        <v>35</v>
      </c>
      <c r="T309" s="259">
        <v>30</v>
      </c>
      <c r="U309" s="259">
        <v>10</v>
      </c>
      <c r="V309" s="278">
        <v>55</v>
      </c>
      <c r="W309" s="261">
        <v>100</v>
      </c>
      <c r="X309" s="275" t="s">
        <v>8219</v>
      </c>
      <c r="Y309" s="261">
        <v>6</v>
      </c>
      <c r="Z309" s="261">
        <v>4</v>
      </c>
      <c r="AA309" s="261">
        <v>7</v>
      </c>
      <c r="AB309" s="261">
        <v>4</v>
      </c>
      <c r="AC309" s="261" t="s">
        <v>844</v>
      </c>
      <c r="AD309" s="261" t="s">
        <v>8220</v>
      </c>
      <c r="AE309" s="261" t="s">
        <v>8221</v>
      </c>
      <c r="AF309" s="261">
        <v>65</v>
      </c>
      <c r="AG309" s="276" t="s">
        <v>8222</v>
      </c>
      <c r="AH309" s="261" t="s">
        <v>8223</v>
      </c>
      <c r="AI309" s="261">
        <v>35</v>
      </c>
      <c r="AJ309" s="261" t="s">
        <v>8224</v>
      </c>
      <c r="AK309" s="261" t="s">
        <v>8225</v>
      </c>
      <c r="AL309" s="261">
        <v>20</v>
      </c>
      <c r="AM309" s="261" t="s">
        <v>8226</v>
      </c>
      <c r="AN309" s="261" t="s">
        <v>8227</v>
      </c>
      <c r="AO309" s="261">
        <v>10</v>
      </c>
      <c r="AP309" s="261"/>
      <c r="AQ309" s="261"/>
      <c r="AR309" s="261"/>
      <c r="AS309" s="261"/>
      <c r="AT309" s="261"/>
      <c r="AU309" s="276"/>
      <c r="AV309" s="261"/>
      <c r="AW309" s="261"/>
      <c r="AX309" s="261"/>
      <c r="AY309" s="264"/>
      <c r="AZ309" s="61"/>
      <c r="BA309" s="61"/>
      <c r="BB309" s="61"/>
      <c r="BC309" s="61"/>
      <c r="BD309" s="61"/>
      <c r="BE309" s="61"/>
      <c r="BF309" s="61"/>
      <c r="BG309" s="61"/>
      <c r="BH309" s="61"/>
      <c r="BI309" s="61"/>
    </row>
    <row r="310" spans="1:61" s="57" customFormat="1" ht="69" x14ac:dyDescent="0.3">
      <c r="A310" s="169">
        <v>381</v>
      </c>
      <c r="B310" s="228" t="s">
        <v>8177</v>
      </c>
      <c r="C310" s="169">
        <v>20</v>
      </c>
      <c r="D310" s="134"/>
      <c r="E310" s="169" t="s">
        <v>8228</v>
      </c>
      <c r="F310" s="279">
        <v>9275</v>
      </c>
      <c r="G310" s="134" t="s">
        <v>8229</v>
      </c>
      <c r="H310" s="135" t="s">
        <v>8230</v>
      </c>
      <c r="I310" s="133" t="s">
        <v>8231</v>
      </c>
      <c r="J310" s="136">
        <v>107800</v>
      </c>
      <c r="K310" s="261" t="s">
        <v>844</v>
      </c>
      <c r="L310" s="261" t="s">
        <v>8232</v>
      </c>
      <c r="M310" s="261" t="s">
        <v>8233</v>
      </c>
      <c r="N310" s="261" t="s">
        <v>8234</v>
      </c>
      <c r="O310" s="261" t="s">
        <v>8235</v>
      </c>
      <c r="P310" s="261" t="s">
        <v>8236</v>
      </c>
      <c r="Q310" s="259" t="s">
        <v>8209</v>
      </c>
      <c r="R310" s="259">
        <v>0</v>
      </c>
      <c r="S310" s="259" t="s">
        <v>8237</v>
      </c>
      <c r="T310" s="259" t="s">
        <v>8238</v>
      </c>
      <c r="U310" s="259" t="s">
        <v>8239</v>
      </c>
      <c r="V310" s="278">
        <v>60</v>
      </c>
      <c r="W310" s="261">
        <v>100</v>
      </c>
      <c r="X310" s="261" t="s">
        <v>8240</v>
      </c>
      <c r="Y310" s="261">
        <v>4</v>
      </c>
      <c r="Z310" s="261">
        <v>6</v>
      </c>
      <c r="AA310" s="261">
        <v>3</v>
      </c>
      <c r="AB310" s="261">
        <v>4</v>
      </c>
      <c r="AC310" s="261" t="s">
        <v>844</v>
      </c>
      <c r="AD310" s="261" t="s">
        <v>8241</v>
      </c>
      <c r="AE310" s="261" t="s">
        <v>8221</v>
      </c>
      <c r="AF310" s="261">
        <v>0</v>
      </c>
      <c r="AG310" s="162" t="s">
        <v>8242</v>
      </c>
      <c r="AH310" s="261" t="s">
        <v>8243</v>
      </c>
      <c r="AI310" s="261"/>
      <c r="AJ310" s="261" t="s">
        <v>8244</v>
      </c>
      <c r="AK310" s="261" t="s">
        <v>8245</v>
      </c>
      <c r="AL310" s="261"/>
      <c r="AM310" s="261"/>
      <c r="AN310" s="261"/>
      <c r="AO310" s="261"/>
      <c r="AP310" s="261"/>
      <c r="AQ310" s="261"/>
      <c r="AR310" s="261"/>
      <c r="AS310" s="261"/>
      <c r="AT310" s="261"/>
      <c r="AU310" s="276"/>
      <c r="AV310" s="261"/>
      <c r="AW310" s="261"/>
      <c r="AX310" s="261"/>
      <c r="AY310" s="264"/>
      <c r="AZ310" s="61"/>
      <c r="BA310" s="61"/>
      <c r="BB310" s="61"/>
      <c r="BC310" s="61"/>
      <c r="BD310" s="61"/>
      <c r="BE310" s="61"/>
      <c r="BF310" s="61"/>
      <c r="BG310" s="61"/>
      <c r="BH310" s="61"/>
      <c r="BI310" s="61"/>
    </row>
    <row r="311" spans="1:61" s="57" customFormat="1" ht="82.8" x14ac:dyDescent="0.3">
      <c r="A311" s="169">
        <v>381</v>
      </c>
      <c r="B311" s="228" t="s">
        <v>8177</v>
      </c>
      <c r="C311" s="169">
        <v>29</v>
      </c>
      <c r="D311" s="134"/>
      <c r="E311" s="169" t="s">
        <v>8246</v>
      </c>
      <c r="F311" s="134">
        <v>10331</v>
      </c>
      <c r="G311" s="134" t="s">
        <v>8247</v>
      </c>
      <c r="H311" s="135">
        <v>2002</v>
      </c>
      <c r="I311" s="133" t="s">
        <v>8248</v>
      </c>
      <c r="J311" s="136">
        <v>96075</v>
      </c>
      <c r="K311" s="261" t="s">
        <v>844</v>
      </c>
      <c r="L311" s="261" t="s">
        <v>8249</v>
      </c>
      <c r="M311" s="261" t="s">
        <v>8250</v>
      </c>
      <c r="N311" s="261" t="s">
        <v>8251</v>
      </c>
      <c r="O311" s="261" t="s">
        <v>8252</v>
      </c>
      <c r="P311" s="261" t="s">
        <v>8253</v>
      </c>
      <c r="Q311" s="280" t="s">
        <v>8254</v>
      </c>
      <c r="R311" s="281">
        <v>0</v>
      </c>
      <c r="S311" s="280">
        <v>5000</v>
      </c>
      <c r="T311" s="280" t="s">
        <v>8209</v>
      </c>
      <c r="U311" s="280" t="s">
        <v>8254</v>
      </c>
      <c r="V311" s="261"/>
      <c r="W311" s="261">
        <v>100</v>
      </c>
      <c r="X311" s="275" t="s">
        <v>8255</v>
      </c>
      <c r="Y311" s="261">
        <v>1</v>
      </c>
      <c r="Z311" s="261">
        <v>4</v>
      </c>
      <c r="AA311" s="261">
        <v>3</v>
      </c>
      <c r="AB311" s="261">
        <v>17.62</v>
      </c>
      <c r="AC311" s="261" t="s">
        <v>844</v>
      </c>
      <c r="AD311" s="261"/>
      <c r="AE311" s="261" t="s">
        <v>8221</v>
      </c>
      <c r="AF311" s="261">
        <v>2.5</v>
      </c>
      <c r="AG311" s="276" t="s">
        <v>8256</v>
      </c>
      <c r="AH311" s="261" t="s">
        <v>2325</v>
      </c>
      <c r="AI311" s="261">
        <v>2.5</v>
      </c>
      <c r="AJ311" s="261"/>
      <c r="AK311" s="261"/>
      <c r="AL311" s="261"/>
      <c r="AM311" s="261"/>
      <c r="AN311" s="261"/>
      <c r="AO311" s="261"/>
      <c r="AP311" s="261"/>
      <c r="AQ311" s="261"/>
      <c r="AR311" s="261"/>
      <c r="AS311" s="261"/>
      <c r="AT311" s="261"/>
      <c r="AU311" s="276"/>
      <c r="AV311" s="261"/>
      <c r="AW311" s="261"/>
      <c r="AX311" s="261"/>
      <c r="AY311" s="264"/>
      <c r="AZ311" s="61"/>
      <c r="BA311" s="61"/>
      <c r="BB311" s="61"/>
      <c r="BC311" s="61"/>
      <c r="BD311" s="61"/>
      <c r="BE311" s="61"/>
      <c r="BF311" s="61"/>
      <c r="BG311" s="61"/>
      <c r="BH311" s="61"/>
      <c r="BI311" s="61"/>
    </row>
    <row r="312" spans="1:61" s="57" customFormat="1" ht="179.4" x14ac:dyDescent="0.3">
      <c r="A312" s="169">
        <v>381</v>
      </c>
      <c r="B312" s="228" t="s">
        <v>8177</v>
      </c>
      <c r="C312" s="169">
        <v>15</v>
      </c>
      <c r="D312" s="134"/>
      <c r="E312" s="169" t="s">
        <v>8257</v>
      </c>
      <c r="F312" s="134" t="s">
        <v>8258</v>
      </c>
      <c r="G312" s="134" t="s">
        <v>8259</v>
      </c>
      <c r="H312" s="135">
        <v>2002</v>
      </c>
      <c r="I312" s="133" t="s">
        <v>8260</v>
      </c>
      <c r="J312" s="136">
        <v>107426</v>
      </c>
      <c r="K312" s="261" t="s">
        <v>844</v>
      </c>
      <c r="L312" s="261" t="s">
        <v>8261</v>
      </c>
      <c r="M312" s="261" t="s">
        <v>8262</v>
      </c>
      <c r="N312" s="282" t="s">
        <v>8263</v>
      </c>
      <c r="O312" s="261" t="s">
        <v>8264</v>
      </c>
      <c r="P312" s="261" t="s">
        <v>8265</v>
      </c>
      <c r="Q312" s="259" t="s">
        <v>8266</v>
      </c>
      <c r="R312" s="259">
        <v>0</v>
      </c>
      <c r="S312" s="259">
        <v>730</v>
      </c>
      <c r="T312" s="259">
        <v>104</v>
      </c>
      <c r="U312" s="259">
        <v>834</v>
      </c>
      <c r="V312" s="261">
        <v>70</v>
      </c>
      <c r="W312" s="261">
        <v>100</v>
      </c>
      <c r="X312" s="261"/>
      <c r="Y312" s="261"/>
      <c r="Z312" s="261"/>
      <c r="AA312" s="261"/>
      <c r="AB312" s="261"/>
      <c r="AC312" s="261"/>
      <c r="AD312" s="261"/>
      <c r="AE312" s="261" t="s">
        <v>8221</v>
      </c>
      <c r="AF312" s="261">
        <v>40</v>
      </c>
      <c r="AG312" s="276" t="s">
        <v>8226</v>
      </c>
      <c r="AH312" s="261" t="s">
        <v>8267</v>
      </c>
      <c r="AI312" s="261">
        <v>100</v>
      </c>
      <c r="AJ312" s="261"/>
      <c r="AK312" s="261"/>
      <c r="AL312" s="261"/>
      <c r="AM312" s="261"/>
      <c r="AN312" s="261"/>
      <c r="AO312" s="261"/>
      <c r="AP312" s="261"/>
      <c r="AQ312" s="261"/>
      <c r="AR312" s="261"/>
      <c r="AS312" s="261"/>
      <c r="AT312" s="261"/>
      <c r="AU312" s="276"/>
      <c r="AV312" s="261"/>
      <c r="AW312" s="261"/>
      <c r="AX312" s="261"/>
      <c r="AY312" s="264"/>
      <c r="AZ312" s="61"/>
      <c r="BA312" s="61"/>
      <c r="BB312" s="61"/>
      <c r="BC312" s="61"/>
      <c r="BD312" s="61"/>
      <c r="BE312" s="61"/>
      <c r="BF312" s="61"/>
      <c r="BG312" s="61"/>
      <c r="BH312" s="61"/>
      <c r="BI312" s="61"/>
    </row>
    <row r="313" spans="1:61" s="57" customFormat="1" ht="55.2" x14ac:dyDescent="0.3">
      <c r="A313" s="169">
        <v>381</v>
      </c>
      <c r="B313" s="228" t="s">
        <v>8177</v>
      </c>
      <c r="C313" s="169">
        <v>52</v>
      </c>
      <c r="D313" s="134"/>
      <c r="E313" s="169" t="s">
        <v>8268</v>
      </c>
      <c r="F313" s="134">
        <v>13229</v>
      </c>
      <c r="G313" s="134" t="s">
        <v>8269</v>
      </c>
      <c r="H313" s="135">
        <v>2002</v>
      </c>
      <c r="I313" s="133" t="s">
        <v>8270</v>
      </c>
      <c r="J313" s="136">
        <v>72727</v>
      </c>
      <c r="K313" s="261" t="s">
        <v>844</v>
      </c>
      <c r="L313" s="261"/>
      <c r="M313" s="261"/>
      <c r="N313" s="261" t="s">
        <v>8271</v>
      </c>
      <c r="O313" s="261" t="s">
        <v>8272</v>
      </c>
      <c r="P313" s="261" t="s">
        <v>8273</v>
      </c>
      <c r="Q313" s="259">
        <f>+U313</f>
        <v>0</v>
      </c>
      <c r="R313" s="259">
        <v>0</v>
      </c>
      <c r="S313" s="259">
        <v>0</v>
      </c>
      <c r="T313" s="259">
        <v>0</v>
      </c>
      <c r="U313" s="259">
        <f>+R313</f>
        <v>0</v>
      </c>
      <c r="V313" s="261"/>
      <c r="W313" s="261">
        <v>100</v>
      </c>
      <c r="X313" s="261"/>
      <c r="Y313" s="261"/>
      <c r="Z313" s="261"/>
      <c r="AA313" s="261"/>
      <c r="AB313" s="261"/>
      <c r="AC313" s="261"/>
      <c r="AD313" s="261"/>
      <c r="AE313" s="261" t="s">
        <v>8221</v>
      </c>
      <c r="AF313" s="261">
        <v>0</v>
      </c>
      <c r="AG313" s="276"/>
      <c r="AH313" s="261"/>
      <c r="AI313" s="261">
        <v>0</v>
      </c>
      <c r="AJ313" s="261"/>
      <c r="AK313" s="261"/>
      <c r="AL313" s="261"/>
      <c r="AM313" s="261"/>
      <c r="AN313" s="261"/>
      <c r="AO313" s="261"/>
      <c r="AP313" s="261"/>
      <c r="AQ313" s="261"/>
      <c r="AR313" s="261"/>
      <c r="AS313" s="261"/>
      <c r="AT313" s="261"/>
      <c r="AU313" s="276"/>
      <c r="AV313" s="261"/>
      <c r="AW313" s="261"/>
      <c r="AX313" s="261"/>
      <c r="AY313" s="264"/>
      <c r="AZ313" s="61"/>
      <c r="BA313" s="61"/>
      <c r="BB313" s="61"/>
      <c r="BC313" s="61"/>
      <c r="BD313" s="61"/>
      <c r="BE313" s="61"/>
      <c r="BF313" s="61"/>
      <c r="BG313" s="61"/>
      <c r="BH313" s="61"/>
      <c r="BI313" s="61"/>
    </row>
    <row r="314" spans="1:61" s="57" customFormat="1" ht="276" x14ac:dyDescent="0.3">
      <c r="A314" s="169">
        <v>381</v>
      </c>
      <c r="B314" s="228" t="s">
        <v>8177</v>
      </c>
      <c r="C314" s="169">
        <v>1</v>
      </c>
      <c r="D314" s="134"/>
      <c r="E314" s="169" t="s">
        <v>8274</v>
      </c>
      <c r="F314" s="134">
        <v>13310</v>
      </c>
      <c r="G314" s="134" t="s">
        <v>8275</v>
      </c>
      <c r="H314" s="135">
        <v>2003</v>
      </c>
      <c r="I314" s="133" t="s">
        <v>8276</v>
      </c>
      <c r="J314" s="136">
        <v>41062</v>
      </c>
      <c r="K314" s="261" t="s">
        <v>844</v>
      </c>
      <c r="L314" s="278" t="s">
        <v>8277</v>
      </c>
      <c r="M314" s="278" t="s">
        <v>8278</v>
      </c>
      <c r="N314" s="278" t="s">
        <v>8279</v>
      </c>
      <c r="O314" s="278" t="s">
        <v>8280</v>
      </c>
      <c r="P314" s="261">
        <v>851</v>
      </c>
      <c r="Q314" s="259" t="s">
        <v>8281</v>
      </c>
      <c r="R314" s="259" t="s">
        <v>8282</v>
      </c>
      <c r="S314" s="259" t="s">
        <v>8283</v>
      </c>
      <c r="T314" s="259" t="s">
        <v>8284</v>
      </c>
      <c r="U314" s="259" t="s">
        <v>8285</v>
      </c>
      <c r="V314" s="261">
        <v>30</v>
      </c>
      <c r="W314" s="261">
        <v>100</v>
      </c>
      <c r="X314" s="261"/>
      <c r="Y314" s="261"/>
      <c r="Z314" s="261"/>
      <c r="AA314" s="261"/>
      <c r="AB314" s="261"/>
      <c r="AC314" s="261"/>
      <c r="AD314" s="261"/>
      <c r="AE314" s="261" t="s">
        <v>8221</v>
      </c>
      <c r="AF314" s="261">
        <v>30</v>
      </c>
      <c r="AG314" s="162" t="s">
        <v>8286</v>
      </c>
      <c r="AH314" s="261" t="s">
        <v>8287</v>
      </c>
      <c r="AI314" s="261">
        <v>10</v>
      </c>
      <c r="AJ314" s="277" t="s">
        <v>8288</v>
      </c>
      <c r="AK314" s="261" t="s">
        <v>8274</v>
      </c>
      <c r="AL314" s="261">
        <v>20</v>
      </c>
      <c r="AM314" s="277"/>
      <c r="AN314" s="261"/>
      <c r="AO314" s="261"/>
      <c r="AP314" s="261"/>
      <c r="AQ314" s="261"/>
      <c r="AR314" s="261"/>
      <c r="AS314" s="261"/>
      <c r="AT314" s="261"/>
      <c r="AU314" s="276"/>
      <c r="AV314" s="261"/>
      <c r="AW314" s="261"/>
      <c r="AX314" s="261"/>
      <c r="AY314" s="264"/>
      <c r="AZ314" s="61"/>
      <c r="BA314" s="61"/>
      <c r="BB314" s="61"/>
      <c r="BC314" s="61"/>
      <c r="BD314" s="61"/>
      <c r="BE314" s="61"/>
      <c r="BF314" s="61"/>
      <c r="BG314" s="61"/>
      <c r="BH314" s="61"/>
      <c r="BI314" s="61"/>
    </row>
    <row r="315" spans="1:61" s="57" customFormat="1" ht="138" x14ac:dyDescent="0.3">
      <c r="A315" s="169">
        <v>381</v>
      </c>
      <c r="B315" s="228" t="s">
        <v>8289</v>
      </c>
      <c r="C315" s="169">
        <v>5</v>
      </c>
      <c r="D315" s="134"/>
      <c r="E315" s="169" t="s">
        <v>3939</v>
      </c>
      <c r="F315" s="134">
        <v>6777</v>
      </c>
      <c r="G315" s="134" t="s">
        <v>8290</v>
      </c>
      <c r="H315" s="135">
        <v>2002</v>
      </c>
      <c r="I315" s="133" t="s">
        <v>8291</v>
      </c>
      <c r="J315" s="136">
        <v>54248</v>
      </c>
      <c r="K315" s="261" t="s">
        <v>844</v>
      </c>
      <c r="L315" s="261" t="s">
        <v>8292</v>
      </c>
      <c r="M315" s="261" t="s">
        <v>8293</v>
      </c>
      <c r="N315" s="261" t="s">
        <v>8294</v>
      </c>
      <c r="O315" s="261" t="s">
        <v>8295</v>
      </c>
      <c r="P315" s="261" t="s">
        <v>8296</v>
      </c>
      <c r="Q315" s="283">
        <v>0</v>
      </c>
      <c r="R315" s="281">
        <v>0</v>
      </c>
      <c r="S315" s="283">
        <v>0</v>
      </c>
      <c r="T315" s="283">
        <v>0</v>
      </c>
      <c r="U315" s="283">
        <v>0</v>
      </c>
      <c r="V315" s="278">
        <v>65</v>
      </c>
      <c r="W315" s="261">
        <v>100</v>
      </c>
      <c r="X315" s="284" t="s">
        <v>8297</v>
      </c>
      <c r="Y315" s="261">
        <v>2</v>
      </c>
      <c r="Z315" s="261">
        <v>2</v>
      </c>
      <c r="AA315" s="261">
        <v>2</v>
      </c>
      <c r="AB315" s="261"/>
      <c r="AC315" s="261" t="s">
        <v>844</v>
      </c>
      <c r="AD315" s="261" t="s">
        <v>8298</v>
      </c>
      <c r="AE315" s="261" t="s">
        <v>8190</v>
      </c>
      <c r="AF315" s="278">
        <v>50</v>
      </c>
      <c r="AG315" s="276" t="s">
        <v>8299</v>
      </c>
      <c r="AH315" s="261" t="s">
        <v>8300</v>
      </c>
      <c r="AI315" s="261">
        <v>25</v>
      </c>
      <c r="AJ315" s="261" t="s">
        <v>8301</v>
      </c>
      <c r="AK315" s="261" t="s">
        <v>8302</v>
      </c>
      <c r="AL315" s="278">
        <v>25</v>
      </c>
      <c r="AM315" s="261"/>
      <c r="AN315" s="261"/>
      <c r="AO315" s="261"/>
      <c r="AP315" s="261"/>
      <c r="AQ315" s="261"/>
      <c r="AR315" s="261"/>
      <c r="AS315" s="261"/>
      <c r="AT315" s="261"/>
      <c r="AU315" s="276"/>
      <c r="AV315" s="261"/>
      <c r="AW315" s="261"/>
      <c r="AX315" s="261"/>
      <c r="AY315" s="264"/>
      <c r="AZ315" s="61"/>
      <c r="BA315" s="61"/>
      <c r="BB315" s="61"/>
      <c r="BC315" s="61"/>
      <c r="BD315" s="61"/>
      <c r="BE315" s="61"/>
      <c r="BF315" s="61"/>
      <c r="BG315" s="61"/>
      <c r="BH315" s="61"/>
      <c r="BI315" s="61"/>
    </row>
    <row r="316" spans="1:61" s="57" customFormat="1" ht="55.2" x14ac:dyDescent="0.3">
      <c r="A316" s="169">
        <v>381</v>
      </c>
      <c r="B316" s="228" t="s">
        <v>8289</v>
      </c>
      <c r="C316" s="169">
        <v>10</v>
      </c>
      <c r="D316" s="134"/>
      <c r="E316" s="169" t="s">
        <v>8303</v>
      </c>
      <c r="F316" s="134">
        <v>2013</v>
      </c>
      <c r="G316" s="134" t="s">
        <v>8304</v>
      </c>
      <c r="H316" s="135">
        <v>2002</v>
      </c>
      <c r="I316" s="133" t="s">
        <v>8305</v>
      </c>
      <c r="J316" s="136">
        <v>34693</v>
      </c>
      <c r="K316" s="261" t="s">
        <v>1850</v>
      </c>
      <c r="L316" s="261" t="s">
        <v>8306</v>
      </c>
      <c r="M316" s="261" t="s">
        <v>8307</v>
      </c>
      <c r="N316" s="261" t="s">
        <v>8308</v>
      </c>
      <c r="O316" s="261" t="s">
        <v>8309</v>
      </c>
      <c r="P316" s="261"/>
      <c r="Q316" s="259" t="s">
        <v>8310</v>
      </c>
      <c r="R316" s="259">
        <v>0</v>
      </c>
      <c r="S316" s="259" t="s">
        <v>8311</v>
      </c>
      <c r="T316" s="259" t="s">
        <v>8312</v>
      </c>
      <c r="U316" s="259" t="s">
        <v>8310</v>
      </c>
      <c r="V316" s="261"/>
      <c r="W316" s="261">
        <v>100</v>
      </c>
      <c r="X316" s="275" t="s">
        <v>8313</v>
      </c>
      <c r="Y316" s="261">
        <v>3</v>
      </c>
      <c r="Z316" s="261">
        <v>4</v>
      </c>
      <c r="AA316" s="261">
        <v>7</v>
      </c>
      <c r="AB316" s="261">
        <v>4</v>
      </c>
      <c r="AC316" s="261" t="s">
        <v>1850</v>
      </c>
      <c r="AD316" s="261" t="s">
        <v>8189</v>
      </c>
      <c r="AE316" s="261" t="s">
        <v>8221</v>
      </c>
      <c r="AF316" s="278">
        <v>90</v>
      </c>
      <c r="AG316" s="276" t="s">
        <v>2338</v>
      </c>
      <c r="AH316" s="261" t="s">
        <v>8314</v>
      </c>
      <c r="AI316" s="285">
        <v>0.4</v>
      </c>
      <c r="AJ316" s="261" t="s">
        <v>8315</v>
      </c>
      <c r="AK316" s="261" t="s">
        <v>8316</v>
      </c>
      <c r="AL316" s="278">
        <v>40</v>
      </c>
      <c r="AM316" s="261"/>
      <c r="AN316" s="261"/>
      <c r="AO316" s="261"/>
      <c r="AP316" s="261"/>
      <c r="AQ316" s="261"/>
      <c r="AR316" s="261"/>
      <c r="AS316" s="261"/>
      <c r="AT316" s="261"/>
      <c r="AU316" s="276"/>
      <c r="AV316" s="261"/>
      <c r="AW316" s="261"/>
      <c r="AX316" s="261"/>
      <c r="AY316" s="264"/>
      <c r="AZ316" s="61"/>
      <c r="BA316" s="61"/>
      <c r="BB316" s="61"/>
      <c r="BC316" s="61"/>
      <c r="BD316" s="61"/>
      <c r="BE316" s="61"/>
      <c r="BF316" s="61"/>
      <c r="BG316" s="61"/>
      <c r="BH316" s="61"/>
      <c r="BI316" s="61"/>
    </row>
    <row r="317" spans="1:61" s="55" customFormat="1" ht="303.60000000000002" x14ac:dyDescent="0.3">
      <c r="A317" s="169">
        <v>381</v>
      </c>
      <c r="B317" s="134" t="s">
        <v>8177</v>
      </c>
      <c r="C317" s="169">
        <v>30</v>
      </c>
      <c r="D317" s="134"/>
      <c r="E317" s="169" t="s">
        <v>8317</v>
      </c>
      <c r="F317" s="134">
        <v>6013</v>
      </c>
      <c r="G317" s="134" t="s">
        <v>8318</v>
      </c>
      <c r="H317" s="135">
        <v>2005</v>
      </c>
      <c r="I317" s="133" t="s">
        <v>8319</v>
      </c>
      <c r="J317" s="136">
        <v>312969.45</v>
      </c>
      <c r="K317" s="261" t="s">
        <v>664</v>
      </c>
      <c r="L317" s="261" t="s">
        <v>8181</v>
      </c>
      <c r="M317" s="261" t="s">
        <v>8182</v>
      </c>
      <c r="N317" s="261" t="s">
        <v>8320</v>
      </c>
      <c r="O317" s="261" t="s">
        <v>8321</v>
      </c>
      <c r="P317" s="261" t="s">
        <v>8322</v>
      </c>
      <c r="Q317" s="258" t="s">
        <v>8323</v>
      </c>
      <c r="R317" s="281">
        <v>0</v>
      </c>
      <c r="S317" s="261"/>
      <c r="T317" s="258" t="s">
        <v>8323</v>
      </c>
      <c r="U317" s="258" t="s">
        <v>8323</v>
      </c>
      <c r="V317" s="261">
        <v>10</v>
      </c>
      <c r="W317" s="261">
        <v>100</v>
      </c>
      <c r="X317" s="275" t="s">
        <v>8188</v>
      </c>
      <c r="Y317" s="261">
        <v>4</v>
      </c>
      <c r="Z317" s="261">
        <v>6</v>
      </c>
      <c r="AA317" s="261">
        <v>1</v>
      </c>
      <c r="AB317" s="261">
        <v>35</v>
      </c>
      <c r="AC317" s="261" t="s">
        <v>664</v>
      </c>
      <c r="AD317" s="261" t="s">
        <v>8189</v>
      </c>
      <c r="AE317" s="261" t="s">
        <v>8221</v>
      </c>
      <c r="AF317" s="261">
        <v>0</v>
      </c>
      <c r="AG317" s="258" t="s">
        <v>8747</v>
      </c>
      <c r="AH317" s="261"/>
      <c r="AI317" s="261">
        <v>80</v>
      </c>
      <c r="AJ317" s="261"/>
      <c r="AK317" s="261"/>
      <c r="AL317" s="261"/>
      <c r="AM317" s="261"/>
      <c r="AN317" s="261"/>
      <c r="AO317" s="261"/>
      <c r="AP317" s="261"/>
      <c r="AQ317" s="261"/>
      <c r="AR317" s="261"/>
      <c r="AS317" s="261"/>
      <c r="AT317" s="261"/>
      <c r="AU317" s="276"/>
      <c r="AV317" s="261"/>
      <c r="AW317" s="261"/>
      <c r="AX317" s="261"/>
      <c r="AY317" s="264"/>
      <c r="AZ317" s="61"/>
      <c r="BA317" s="61"/>
      <c r="BB317" s="61"/>
      <c r="BC317" s="61"/>
      <c r="BD317" s="61"/>
      <c r="BE317" s="61"/>
      <c r="BF317" s="61"/>
      <c r="BG317" s="61"/>
      <c r="BH317" s="61"/>
      <c r="BI317" s="61"/>
    </row>
    <row r="318" spans="1:61" s="57" customFormat="1" ht="110.4" x14ac:dyDescent="0.3">
      <c r="A318" s="169">
        <v>381</v>
      </c>
      <c r="B318" s="228" t="s">
        <v>8177</v>
      </c>
      <c r="C318" s="169">
        <v>20</v>
      </c>
      <c r="D318" s="134"/>
      <c r="E318" s="169" t="s">
        <v>8228</v>
      </c>
      <c r="F318" s="279">
        <v>9275</v>
      </c>
      <c r="G318" s="134" t="s">
        <v>8324</v>
      </c>
      <c r="H318" s="135">
        <v>2005</v>
      </c>
      <c r="I318" s="133" t="s">
        <v>8325</v>
      </c>
      <c r="J318" s="136">
        <v>133707</v>
      </c>
      <c r="K318" s="261" t="s">
        <v>664</v>
      </c>
      <c r="L318" s="261" t="s">
        <v>8232</v>
      </c>
      <c r="M318" s="261" t="s">
        <v>8233</v>
      </c>
      <c r="N318" s="261" t="s">
        <v>8326</v>
      </c>
      <c r="O318" s="261" t="s">
        <v>8327</v>
      </c>
      <c r="P318" s="261" t="s">
        <v>8328</v>
      </c>
      <c r="Q318" s="259" t="s">
        <v>8329</v>
      </c>
      <c r="R318" s="259">
        <v>0</v>
      </c>
      <c r="S318" s="259" t="s">
        <v>8330</v>
      </c>
      <c r="T318" s="259" t="s">
        <v>8331</v>
      </c>
      <c r="U318" s="259" t="s">
        <v>8329</v>
      </c>
      <c r="V318" s="278">
        <v>60</v>
      </c>
      <c r="W318" s="261">
        <v>100</v>
      </c>
      <c r="X318" s="261" t="s">
        <v>8240</v>
      </c>
      <c r="Y318" s="261">
        <v>4</v>
      </c>
      <c r="Z318" s="261">
        <v>6</v>
      </c>
      <c r="AA318" s="261">
        <v>3</v>
      </c>
      <c r="AB318" s="261">
        <v>4</v>
      </c>
      <c r="AC318" s="261" t="s">
        <v>664</v>
      </c>
      <c r="AD318" s="261" t="s">
        <v>8241</v>
      </c>
      <c r="AE318" s="261" t="s">
        <v>8221</v>
      </c>
      <c r="AF318" s="261">
        <v>0</v>
      </c>
      <c r="AG318" s="277" t="s">
        <v>8244</v>
      </c>
      <c r="AH318" s="261" t="s">
        <v>8245</v>
      </c>
      <c r="AI318" s="261">
        <v>0</v>
      </c>
      <c r="AJ318" s="277"/>
      <c r="AK318" s="261"/>
      <c r="AL318" s="261"/>
      <c r="AM318" s="277"/>
      <c r="AN318" s="261"/>
      <c r="AO318" s="261"/>
      <c r="AP318" s="277"/>
      <c r="AQ318" s="261"/>
      <c r="AR318" s="261"/>
      <c r="AS318" s="261"/>
      <c r="AT318" s="261"/>
      <c r="AU318" s="276"/>
      <c r="AV318" s="261"/>
      <c r="AW318" s="261"/>
      <c r="AX318" s="261"/>
      <c r="AY318" s="264"/>
      <c r="AZ318" s="61"/>
      <c r="BA318" s="61"/>
      <c r="BB318" s="61"/>
      <c r="BC318" s="61"/>
      <c r="BD318" s="61"/>
      <c r="BE318" s="61"/>
      <c r="BF318" s="61"/>
      <c r="BG318" s="61"/>
      <c r="BH318" s="61"/>
      <c r="BI318" s="61"/>
    </row>
    <row r="319" spans="1:61" s="57" customFormat="1" ht="69" x14ac:dyDescent="0.3">
      <c r="A319" s="169">
        <v>381</v>
      </c>
      <c r="B319" s="228" t="s">
        <v>8177</v>
      </c>
      <c r="C319" s="169">
        <v>32</v>
      </c>
      <c r="D319" s="134"/>
      <c r="E319" s="169" t="s">
        <v>8332</v>
      </c>
      <c r="F319" s="134">
        <v>15666</v>
      </c>
      <c r="G319" s="134" t="s">
        <v>8333</v>
      </c>
      <c r="H319" s="135">
        <v>2005</v>
      </c>
      <c r="I319" s="133" t="s">
        <v>8334</v>
      </c>
      <c r="J319" s="136">
        <v>208646</v>
      </c>
      <c r="K319" s="261" t="s">
        <v>664</v>
      </c>
      <c r="L319" s="261" t="s">
        <v>2319</v>
      </c>
      <c r="M319" s="261" t="s">
        <v>2320</v>
      </c>
      <c r="N319" s="261" t="s">
        <v>8335</v>
      </c>
      <c r="O319" s="261" t="s">
        <v>8336</v>
      </c>
      <c r="P319" s="261" t="s">
        <v>8337</v>
      </c>
      <c r="Q319" s="259" t="s">
        <v>8338</v>
      </c>
      <c r="R319" s="259">
        <v>0</v>
      </c>
      <c r="S319" s="259">
        <v>6000</v>
      </c>
      <c r="T319" s="259">
        <v>18000</v>
      </c>
      <c r="U319" s="259">
        <f>+R319+S319+T319</f>
        <v>24000</v>
      </c>
      <c r="V319" s="261">
        <v>100</v>
      </c>
      <c r="W319" s="261">
        <v>100</v>
      </c>
      <c r="X319" s="275" t="s">
        <v>8208</v>
      </c>
      <c r="Y319" s="261">
        <v>4</v>
      </c>
      <c r="Z319" s="261">
        <v>5</v>
      </c>
      <c r="AA319" s="261">
        <v>5</v>
      </c>
      <c r="AB319" s="261">
        <v>10</v>
      </c>
      <c r="AC319" s="261"/>
      <c r="AD319" s="261" t="s">
        <v>8339</v>
      </c>
      <c r="AE319" s="261" t="s">
        <v>8190</v>
      </c>
      <c r="AF319" s="261">
        <v>100</v>
      </c>
      <c r="AG319" s="276" t="s">
        <v>2313</v>
      </c>
      <c r="AH319" s="261"/>
      <c r="AI319" s="261">
        <v>90</v>
      </c>
      <c r="AJ319" s="277" t="s">
        <v>8340</v>
      </c>
      <c r="AK319" s="261"/>
      <c r="AL319" s="261">
        <v>10</v>
      </c>
      <c r="AM319" s="277"/>
      <c r="AN319" s="261"/>
      <c r="AO319" s="261"/>
      <c r="AP319" s="277"/>
      <c r="AQ319" s="261"/>
      <c r="AR319" s="261"/>
      <c r="AS319" s="261"/>
      <c r="AT319" s="261"/>
      <c r="AU319" s="276"/>
      <c r="AV319" s="261"/>
      <c r="AW319" s="261"/>
      <c r="AX319" s="261"/>
      <c r="AY319" s="264"/>
      <c r="AZ319" s="61"/>
      <c r="BA319" s="61"/>
      <c r="BB319" s="61"/>
      <c r="BC319" s="61"/>
      <c r="BD319" s="61"/>
      <c r="BE319" s="61"/>
      <c r="BF319" s="61"/>
      <c r="BG319" s="61"/>
      <c r="BH319" s="61"/>
      <c r="BI319" s="61"/>
    </row>
    <row r="320" spans="1:61" s="57" customFormat="1" ht="110.4" x14ac:dyDescent="0.3">
      <c r="A320" s="169">
        <v>381</v>
      </c>
      <c r="B320" s="228" t="s">
        <v>8289</v>
      </c>
      <c r="C320" s="169">
        <v>10</v>
      </c>
      <c r="D320" s="134"/>
      <c r="E320" s="169" t="s">
        <v>8303</v>
      </c>
      <c r="F320" s="134">
        <v>2013</v>
      </c>
      <c r="G320" s="134" t="s">
        <v>8341</v>
      </c>
      <c r="H320" s="135">
        <v>2005</v>
      </c>
      <c r="I320" s="133"/>
      <c r="J320" s="136" t="s">
        <v>8342</v>
      </c>
      <c r="K320" s="261" t="s">
        <v>664</v>
      </c>
      <c r="L320" s="261" t="s">
        <v>8306</v>
      </c>
      <c r="M320" s="261" t="s">
        <v>8307</v>
      </c>
      <c r="N320" s="261" t="s">
        <v>8343</v>
      </c>
      <c r="O320" s="261" t="s">
        <v>8344</v>
      </c>
      <c r="P320" s="261" t="s">
        <v>8345</v>
      </c>
      <c r="Q320" s="259" t="s">
        <v>8346</v>
      </c>
      <c r="R320" s="259">
        <v>0</v>
      </c>
      <c r="S320" s="259" t="s">
        <v>8347</v>
      </c>
      <c r="T320" s="259" t="s">
        <v>8238</v>
      </c>
      <c r="U320" s="259" t="s">
        <v>8346</v>
      </c>
      <c r="V320" s="261"/>
      <c r="W320" s="261">
        <v>100</v>
      </c>
      <c r="X320" s="275" t="s">
        <v>8313</v>
      </c>
      <c r="Y320" s="261">
        <v>3</v>
      </c>
      <c r="Z320" s="261">
        <v>4</v>
      </c>
      <c r="AA320" s="261">
        <v>7</v>
      </c>
      <c r="AB320" s="261">
        <v>4</v>
      </c>
      <c r="AC320" s="261" t="s">
        <v>664</v>
      </c>
      <c r="AD320" s="261" t="s">
        <v>8339</v>
      </c>
      <c r="AE320" s="261" t="s">
        <v>8221</v>
      </c>
      <c r="AF320" s="278">
        <v>90</v>
      </c>
      <c r="AG320" s="276" t="s">
        <v>2338</v>
      </c>
      <c r="AH320" s="261" t="s">
        <v>8348</v>
      </c>
      <c r="AI320" s="285">
        <v>0.9</v>
      </c>
      <c r="AJ320" s="261"/>
      <c r="AK320" s="261"/>
      <c r="AL320" s="261"/>
      <c r="AM320" s="261"/>
      <c r="AN320" s="261"/>
      <c r="AO320" s="261"/>
      <c r="AP320" s="261"/>
      <c r="AQ320" s="261"/>
      <c r="AR320" s="261"/>
      <c r="AS320" s="261"/>
      <c r="AT320" s="261"/>
      <c r="AU320" s="276"/>
      <c r="AV320" s="261"/>
      <c r="AW320" s="261"/>
      <c r="AX320" s="261"/>
      <c r="AY320" s="264"/>
      <c r="AZ320" s="61"/>
      <c r="BA320" s="61"/>
      <c r="BB320" s="61"/>
      <c r="BC320" s="61"/>
      <c r="BD320" s="61"/>
      <c r="BE320" s="61"/>
      <c r="BF320" s="61"/>
      <c r="BG320" s="61"/>
      <c r="BH320" s="61"/>
      <c r="BI320" s="61"/>
    </row>
    <row r="321" spans="1:61" s="57" customFormat="1" ht="96.6" x14ac:dyDescent="0.3">
      <c r="A321" s="169">
        <v>381</v>
      </c>
      <c r="B321" s="228" t="s">
        <v>8177</v>
      </c>
      <c r="C321" s="169">
        <v>4</v>
      </c>
      <c r="D321" s="134"/>
      <c r="E321" s="169" t="s">
        <v>8349</v>
      </c>
      <c r="F321" s="134">
        <v>8279</v>
      </c>
      <c r="G321" s="134" t="s">
        <v>8350</v>
      </c>
      <c r="H321" s="135">
        <v>2005</v>
      </c>
      <c r="I321" s="133" t="s">
        <v>8351</v>
      </c>
      <c r="J321" s="136">
        <v>101110</v>
      </c>
      <c r="K321" s="261" t="s">
        <v>664</v>
      </c>
      <c r="L321" s="261" t="s">
        <v>8352</v>
      </c>
      <c r="M321" s="261" t="s">
        <v>8353</v>
      </c>
      <c r="N321" s="261" t="s">
        <v>8354</v>
      </c>
      <c r="O321" s="261" t="s">
        <v>8355</v>
      </c>
      <c r="P321" s="261" t="s">
        <v>8356</v>
      </c>
      <c r="Q321" s="259" t="s">
        <v>8357</v>
      </c>
      <c r="R321" s="259">
        <v>0</v>
      </c>
      <c r="S321" s="259"/>
      <c r="T321" s="259"/>
      <c r="U321" s="259" t="s">
        <v>8357</v>
      </c>
      <c r="V321" s="261">
        <v>0</v>
      </c>
      <c r="W321" s="261">
        <v>100</v>
      </c>
      <c r="X321" s="261" t="s">
        <v>8358</v>
      </c>
      <c r="Y321" s="261">
        <v>3</v>
      </c>
      <c r="Z321" s="261">
        <v>4</v>
      </c>
      <c r="AA321" s="261">
        <v>7</v>
      </c>
      <c r="AB321" s="261">
        <v>11</v>
      </c>
      <c r="AC321" s="261" t="s">
        <v>664</v>
      </c>
      <c r="AD321" s="261" t="s">
        <v>8359</v>
      </c>
      <c r="AE321" s="261" t="s">
        <v>8221</v>
      </c>
      <c r="AF321" s="261">
        <v>0</v>
      </c>
      <c r="AG321" s="276" t="s">
        <v>8643</v>
      </c>
      <c r="AH321" s="261" t="s">
        <v>8192</v>
      </c>
      <c r="AI321" s="278">
        <v>5</v>
      </c>
      <c r="AJ321" s="261"/>
      <c r="AK321" s="261"/>
      <c r="AL321" s="261"/>
      <c r="AM321" s="261"/>
      <c r="AN321" s="261"/>
      <c r="AO321" s="261"/>
      <c r="AP321" s="261"/>
      <c r="AQ321" s="261"/>
      <c r="AR321" s="261"/>
      <c r="AS321" s="261"/>
      <c r="AT321" s="261"/>
      <c r="AU321" s="276"/>
      <c r="AV321" s="261"/>
      <c r="AW321" s="261"/>
      <c r="AX321" s="261"/>
      <c r="AY321" s="264"/>
      <c r="AZ321" s="61"/>
      <c r="BA321" s="61"/>
      <c r="BB321" s="61"/>
      <c r="BC321" s="61"/>
      <c r="BD321" s="61"/>
      <c r="BE321" s="61"/>
      <c r="BF321" s="61"/>
      <c r="BG321" s="61"/>
      <c r="BH321" s="61"/>
      <c r="BI321" s="61"/>
    </row>
    <row r="322" spans="1:61" s="57" customFormat="1" ht="110.4" x14ac:dyDescent="0.3">
      <c r="A322" s="133">
        <v>381</v>
      </c>
      <c r="B322" s="229" t="s">
        <v>8177</v>
      </c>
      <c r="C322" s="133">
        <v>29</v>
      </c>
      <c r="D322" s="133"/>
      <c r="E322" s="133" t="s">
        <v>8246</v>
      </c>
      <c r="F322" s="133">
        <v>10331</v>
      </c>
      <c r="G322" s="133" t="s">
        <v>8786</v>
      </c>
      <c r="H322" s="255" t="s">
        <v>8360</v>
      </c>
      <c r="I322" s="133" t="s">
        <v>8361</v>
      </c>
      <c r="J322" s="136">
        <v>29472.78</v>
      </c>
      <c r="K322" s="253" t="s">
        <v>664</v>
      </c>
      <c r="L322" s="680" t="s">
        <v>8362</v>
      </c>
      <c r="M322" s="680" t="s">
        <v>8250</v>
      </c>
      <c r="N322" s="278" t="s">
        <v>8363</v>
      </c>
      <c r="O322" s="278" t="s">
        <v>8364</v>
      </c>
      <c r="P322" s="261" t="s">
        <v>8365</v>
      </c>
      <c r="Q322" s="280" t="s">
        <v>8366</v>
      </c>
      <c r="R322" s="281">
        <v>0</v>
      </c>
      <c r="S322" s="280">
        <v>500</v>
      </c>
      <c r="T322" s="280" t="s">
        <v>8367</v>
      </c>
      <c r="U322" s="280" t="s">
        <v>8368</v>
      </c>
      <c r="V322" s="261"/>
      <c r="W322" s="261">
        <v>100</v>
      </c>
      <c r="X322" s="261" t="s">
        <v>8255</v>
      </c>
      <c r="Y322" s="261">
        <v>3</v>
      </c>
      <c r="Z322" s="261">
        <v>4</v>
      </c>
      <c r="AA322" s="261">
        <v>7</v>
      </c>
      <c r="AB322" s="261">
        <v>17</v>
      </c>
      <c r="AC322" s="261" t="s">
        <v>664</v>
      </c>
      <c r="AD322" s="261"/>
      <c r="AE322" s="261" t="s">
        <v>8221</v>
      </c>
      <c r="AF322" s="261">
        <v>5</v>
      </c>
      <c r="AG322" s="276" t="s">
        <v>8256</v>
      </c>
      <c r="AH322" s="261" t="s">
        <v>2325</v>
      </c>
      <c r="AI322" s="261">
        <v>5</v>
      </c>
      <c r="AJ322" s="261"/>
      <c r="AK322" s="261"/>
      <c r="AL322" s="261"/>
      <c r="AM322" s="261"/>
      <c r="AN322" s="261"/>
      <c r="AO322" s="261"/>
      <c r="AP322" s="261"/>
      <c r="AQ322" s="261"/>
      <c r="AR322" s="261"/>
      <c r="AS322" s="261"/>
      <c r="AT322" s="261"/>
      <c r="AU322" s="276"/>
      <c r="AV322" s="261"/>
      <c r="AW322" s="261"/>
      <c r="AX322" s="261"/>
      <c r="AY322" s="264"/>
      <c r="AZ322" s="61"/>
      <c r="BA322" s="61"/>
      <c r="BB322" s="61"/>
      <c r="BC322" s="61"/>
      <c r="BD322" s="61"/>
      <c r="BE322" s="61"/>
      <c r="BF322" s="61"/>
      <c r="BG322" s="61"/>
      <c r="BH322" s="61"/>
      <c r="BI322" s="61"/>
    </row>
    <row r="323" spans="1:61" s="57" customFormat="1" ht="82.8" x14ac:dyDescent="0.3">
      <c r="A323" s="133">
        <v>381</v>
      </c>
      <c r="B323" s="229" t="s">
        <v>8177</v>
      </c>
      <c r="C323" s="133">
        <v>29</v>
      </c>
      <c r="D323" s="133"/>
      <c r="E323" s="133" t="s">
        <v>8246</v>
      </c>
      <c r="F323" s="133">
        <v>10331</v>
      </c>
      <c r="G323" s="133" t="s">
        <v>8787</v>
      </c>
      <c r="H323" s="255" t="s">
        <v>8360</v>
      </c>
      <c r="I323" s="133" t="s">
        <v>8361</v>
      </c>
      <c r="J323" s="136">
        <v>30584.42</v>
      </c>
      <c r="K323" s="253" t="s">
        <v>664</v>
      </c>
      <c r="L323" s="682"/>
      <c r="M323" s="682"/>
      <c r="N323" s="278" t="s">
        <v>8369</v>
      </c>
      <c r="O323" s="278" t="s">
        <v>8370</v>
      </c>
      <c r="P323" s="261" t="s">
        <v>8371</v>
      </c>
      <c r="Q323" s="280" t="s">
        <v>8372</v>
      </c>
      <c r="R323" s="281">
        <v>0</v>
      </c>
      <c r="S323" s="280">
        <v>1500</v>
      </c>
      <c r="T323" s="280" t="s">
        <v>8367</v>
      </c>
      <c r="U323" s="280" t="s">
        <v>8372</v>
      </c>
      <c r="V323" s="261"/>
      <c r="W323" s="261">
        <v>100</v>
      </c>
      <c r="X323" s="261" t="s">
        <v>8255</v>
      </c>
      <c r="Y323" s="261">
        <v>3</v>
      </c>
      <c r="Z323" s="261">
        <v>4</v>
      </c>
      <c r="AA323" s="261">
        <v>7</v>
      </c>
      <c r="AB323" s="261">
        <v>17</v>
      </c>
      <c r="AC323" s="261" t="s">
        <v>664</v>
      </c>
      <c r="AD323" s="261"/>
      <c r="AE323" s="261" t="s">
        <v>8221</v>
      </c>
      <c r="AF323" s="261">
        <v>10</v>
      </c>
      <c r="AG323" s="276" t="s">
        <v>8256</v>
      </c>
      <c r="AH323" s="261" t="s">
        <v>2325</v>
      </c>
      <c r="AI323" s="261">
        <v>10</v>
      </c>
      <c r="AJ323" s="261"/>
      <c r="AK323" s="261"/>
      <c r="AL323" s="261"/>
      <c r="AM323" s="261"/>
      <c r="AN323" s="261"/>
      <c r="AO323" s="261"/>
      <c r="AP323" s="261"/>
      <c r="AQ323" s="261"/>
      <c r="AR323" s="261"/>
      <c r="AS323" s="261"/>
      <c r="AT323" s="261"/>
      <c r="AU323" s="276"/>
      <c r="AV323" s="261"/>
      <c r="AW323" s="261"/>
      <c r="AX323" s="261"/>
      <c r="AY323" s="264"/>
      <c r="AZ323" s="61"/>
      <c r="BA323" s="61"/>
      <c r="BB323" s="61"/>
      <c r="BC323" s="61"/>
      <c r="BD323" s="61"/>
      <c r="BE323" s="61"/>
      <c r="BF323" s="61"/>
      <c r="BG323" s="61"/>
      <c r="BH323" s="61"/>
      <c r="BI323" s="61"/>
    </row>
    <row r="324" spans="1:61" s="57" customFormat="1" ht="55.2" x14ac:dyDescent="0.3">
      <c r="A324" s="169">
        <v>381</v>
      </c>
      <c r="B324" s="228" t="s">
        <v>8177</v>
      </c>
      <c r="C324" s="169">
        <v>14</v>
      </c>
      <c r="D324" s="134"/>
      <c r="E324" s="169" t="s">
        <v>8373</v>
      </c>
      <c r="F324" s="134">
        <v>8289</v>
      </c>
      <c r="G324" s="134" t="s">
        <v>8374</v>
      </c>
      <c r="H324" s="135" t="s">
        <v>8375</v>
      </c>
      <c r="I324" s="133" t="s">
        <v>8376</v>
      </c>
      <c r="J324" s="136">
        <v>69097</v>
      </c>
      <c r="K324" s="261" t="s">
        <v>664</v>
      </c>
      <c r="L324" s="261" t="s">
        <v>8377</v>
      </c>
      <c r="M324" s="261" t="s">
        <v>8378</v>
      </c>
      <c r="N324" s="261" t="s">
        <v>8379</v>
      </c>
      <c r="O324" s="261" t="s">
        <v>8380</v>
      </c>
      <c r="P324" s="261" t="s">
        <v>8381</v>
      </c>
      <c r="Q324" s="283">
        <v>0</v>
      </c>
      <c r="R324" s="281">
        <v>0</v>
      </c>
      <c r="S324" s="283">
        <v>0</v>
      </c>
      <c r="T324" s="281">
        <v>0</v>
      </c>
      <c r="U324" s="261">
        <f>+R324+S324+T324</f>
        <v>0</v>
      </c>
      <c r="V324" s="261"/>
      <c r="W324" s="261">
        <v>100</v>
      </c>
      <c r="X324" s="275" t="s">
        <v>8382</v>
      </c>
      <c r="Y324" s="261">
        <v>4</v>
      </c>
      <c r="Z324" s="261">
        <v>6</v>
      </c>
      <c r="AA324" s="261" t="s">
        <v>8383</v>
      </c>
      <c r="AB324" s="261">
        <v>4</v>
      </c>
      <c r="AC324" s="261" t="s">
        <v>664</v>
      </c>
      <c r="AD324" s="261"/>
      <c r="AE324" s="261" t="s">
        <v>8221</v>
      </c>
      <c r="AF324" s="261">
        <v>50</v>
      </c>
      <c r="AG324" s="276" t="s">
        <v>8222</v>
      </c>
      <c r="AH324" s="261" t="s">
        <v>2325</v>
      </c>
      <c r="AI324" s="261">
        <v>25</v>
      </c>
      <c r="AJ324" s="264" t="s">
        <v>8224</v>
      </c>
      <c r="AK324" s="261" t="s">
        <v>2325</v>
      </c>
      <c r="AL324" s="261">
        <v>10</v>
      </c>
      <c r="AM324" s="261" t="s">
        <v>8226</v>
      </c>
      <c r="AN324" s="261" t="s">
        <v>2325</v>
      </c>
      <c r="AO324" s="261">
        <v>15</v>
      </c>
      <c r="AP324" s="264"/>
      <c r="AQ324" s="261"/>
      <c r="AR324" s="261"/>
      <c r="AS324" s="261"/>
      <c r="AT324" s="261"/>
      <c r="AU324" s="276"/>
      <c r="AV324" s="261"/>
      <c r="AW324" s="261"/>
      <c r="AX324" s="261"/>
      <c r="AY324" s="264"/>
      <c r="AZ324" s="61"/>
      <c r="BA324" s="61"/>
      <c r="BB324" s="61"/>
      <c r="BC324" s="61"/>
      <c r="BD324" s="61"/>
      <c r="BE324" s="61"/>
      <c r="BF324" s="61"/>
      <c r="BG324" s="61"/>
      <c r="BH324" s="61"/>
      <c r="BI324" s="61"/>
    </row>
    <row r="325" spans="1:61" s="57" customFormat="1" ht="165.6" x14ac:dyDescent="0.3">
      <c r="A325" s="169">
        <v>381</v>
      </c>
      <c r="B325" s="228" t="s">
        <v>8177</v>
      </c>
      <c r="C325" s="169">
        <v>5</v>
      </c>
      <c r="D325" s="134"/>
      <c r="E325" s="169" t="s">
        <v>3939</v>
      </c>
      <c r="F325" s="134">
        <v>6777</v>
      </c>
      <c r="G325" s="134" t="s">
        <v>8384</v>
      </c>
      <c r="H325" s="135">
        <v>2005</v>
      </c>
      <c r="I325" s="133" t="s">
        <v>8385</v>
      </c>
      <c r="J325" s="136">
        <v>66834</v>
      </c>
      <c r="K325" s="261" t="s">
        <v>664</v>
      </c>
      <c r="L325" s="261" t="s">
        <v>8292</v>
      </c>
      <c r="M325" s="261" t="s">
        <v>8293</v>
      </c>
      <c r="N325" s="261" t="s">
        <v>8386</v>
      </c>
      <c r="O325" s="261" t="s">
        <v>8387</v>
      </c>
      <c r="P325" s="261" t="s">
        <v>8388</v>
      </c>
      <c r="Q325" s="283">
        <v>0</v>
      </c>
      <c r="R325" s="281">
        <v>0</v>
      </c>
      <c r="S325" s="283">
        <v>0</v>
      </c>
      <c r="T325" s="283">
        <v>0</v>
      </c>
      <c r="U325" s="283">
        <v>0</v>
      </c>
      <c r="V325" s="261">
        <v>70</v>
      </c>
      <c r="W325" s="261">
        <v>100</v>
      </c>
      <c r="X325" s="284" t="s">
        <v>8297</v>
      </c>
      <c r="Y325" s="261">
        <v>3</v>
      </c>
      <c r="Z325" s="261">
        <v>2</v>
      </c>
      <c r="AA325" s="261">
        <v>1</v>
      </c>
      <c r="AB325" s="261">
        <v>4</v>
      </c>
      <c r="AC325" s="261" t="s">
        <v>664</v>
      </c>
      <c r="AD325" s="261" t="s">
        <v>8298</v>
      </c>
      <c r="AE325" s="261" t="s">
        <v>8221</v>
      </c>
      <c r="AF325" s="261">
        <v>0</v>
      </c>
      <c r="AG325" s="276" t="s">
        <v>8299</v>
      </c>
      <c r="AH325" s="261" t="s">
        <v>8300</v>
      </c>
      <c r="AI325" s="261">
        <v>0</v>
      </c>
      <c r="AJ325" s="261" t="s">
        <v>8389</v>
      </c>
      <c r="AK325" s="261" t="s">
        <v>8302</v>
      </c>
      <c r="AL325" s="261">
        <v>0</v>
      </c>
      <c r="AM325" s="261"/>
      <c r="AN325" s="261"/>
      <c r="AO325" s="261"/>
      <c r="AP325" s="261"/>
      <c r="AQ325" s="261"/>
      <c r="AR325" s="261"/>
      <c r="AS325" s="261"/>
      <c r="AT325" s="261"/>
      <c r="AU325" s="276"/>
      <c r="AV325" s="261"/>
      <c r="AW325" s="261"/>
      <c r="AX325" s="261"/>
      <c r="AY325" s="264"/>
      <c r="AZ325" s="61"/>
      <c r="BA325" s="61"/>
      <c r="BB325" s="61"/>
      <c r="BC325" s="61"/>
      <c r="BD325" s="61"/>
      <c r="BE325" s="61"/>
      <c r="BF325" s="61"/>
      <c r="BG325" s="61"/>
      <c r="BH325" s="61"/>
      <c r="BI325" s="61"/>
    </row>
    <row r="326" spans="1:61" s="57" customFormat="1" ht="193.2" x14ac:dyDescent="0.3">
      <c r="A326" s="169">
        <v>381</v>
      </c>
      <c r="B326" s="228" t="s">
        <v>8177</v>
      </c>
      <c r="C326" s="169">
        <v>12</v>
      </c>
      <c r="D326" s="134"/>
      <c r="E326" s="169" t="s">
        <v>8390</v>
      </c>
      <c r="F326" s="134">
        <v>7705</v>
      </c>
      <c r="G326" s="134" t="s">
        <v>8391</v>
      </c>
      <c r="H326" s="135" t="s">
        <v>8392</v>
      </c>
      <c r="I326" s="133" t="s">
        <v>8393</v>
      </c>
      <c r="J326" s="136">
        <v>51198</v>
      </c>
      <c r="K326" s="261" t="s">
        <v>664</v>
      </c>
      <c r="L326" s="261" t="s">
        <v>8394</v>
      </c>
      <c r="M326" s="261" t="s">
        <v>8395</v>
      </c>
      <c r="N326" s="286" t="s">
        <v>8396</v>
      </c>
      <c r="O326" s="261" t="s">
        <v>8397</v>
      </c>
      <c r="P326" s="261" t="s">
        <v>8398</v>
      </c>
      <c r="Q326" s="259">
        <v>0</v>
      </c>
      <c r="R326" s="259">
        <v>0</v>
      </c>
      <c r="S326" s="259">
        <v>0</v>
      </c>
      <c r="T326" s="259">
        <v>0</v>
      </c>
      <c r="U326" s="259">
        <f>+R326</f>
        <v>0</v>
      </c>
      <c r="V326" s="261"/>
      <c r="W326" s="261">
        <v>100</v>
      </c>
      <c r="X326" s="287" t="s">
        <v>8399</v>
      </c>
      <c r="Y326" s="261">
        <v>6</v>
      </c>
      <c r="Z326" s="261">
        <v>1</v>
      </c>
      <c r="AA326" s="261">
        <v>1</v>
      </c>
      <c r="AB326" s="261">
        <v>14</v>
      </c>
      <c r="AC326" s="261">
        <v>255</v>
      </c>
      <c r="AD326" s="261">
        <v>0</v>
      </c>
      <c r="AE326" s="261" t="s">
        <v>8400</v>
      </c>
      <c r="AF326" s="261">
        <v>100</v>
      </c>
      <c r="AG326" s="276" t="s">
        <v>8401</v>
      </c>
      <c r="AH326" s="261"/>
      <c r="AI326" s="261">
        <v>100</v>
      </c>
      <c r="AJ326" s="261"/>
      <c r="AK326" s="261"/>
      <c r="AL326" s="261"/>
      <c r="AM326" s="261"/>
      <c r="AN326" s="261"/>
      <c r="AO326" s="261"/>
      <c r="AP326" s="261"/>
      <c r="AQ326" s="261"/>
      <c r="AR326" s="261"/>
      <c r="AS326" s="261"/>
      <c r="AT326" s="261"/>
      <c r="AU326" s="276"/>
      <c r="AV326" s="261"/>
      <c r="AW326" s="261"/>
      <c r="AX326" s="261"/>
      <c r="AY326" s="264"/>
      <c r="AZ326" s="61"/>
      <c r="BA326" s="61"/>
      <c r="BB326" s="61"/>
      <c r="BC326" s="61"/>
      <c r="BD326" s="61"/>
      <c r="BE326" s="61"/>
      <c r="BF326" s="61"/>
      <c r="BG326" s="61"/>
      <c r="BH326" s="61"/>
      <c r="BI326" s="61"/>
    </row>
    <row r="327" spans="1:61" s="57" customFormat="1" ht="69" x14ac:dyDescent="0.3">
      <c r="A327" s="169">
        <v>381</v>
      </c>
      <c r="B327" s="228" t="s">
        <v>8177</v>
      </c>
      <c r="C327" s="169">
        <v>20</v>
      </c>
      <c r="D327" s="134"/>
      <c r="E327" s="169" t="s">
        <v>8243</v>
      </c>
      <c r="F327" s="279">
        <v>9275</v>
      </c>
      <c r="G327" s="134" t="s">
        <v>8402</v>
      </c>
      <c r="H327" s="135">
        <v>2005</v>
      </c>
      <c r="I327" s="133" t="s">
        <v>8403</v>
      </c>
      <c r="J327" s="136">
        <v>53557</v>
      </c>
      <c r="K327" s="261" t="s">
        <v>664</v>
      </c>
      <c r="L327" s="261" t="s">
        <v>8232</v>
      </c>
      <c r="M327" s="261" t="s">
        <v>8233</v>
      </c>
      <c r="N327" s="261" t="s">
        <v>8404</v>
      </c>
      <c r="O327" s="261" t="s">
        <v>8405</v>
      </c>
      <c r="P327" s="261" t="s">
        <v>8406</v>
      </c>
      <c r="Q327" s="259" t="s">
        <v>8407</v>
      </c>
      <c r="R327" s="259">
        <v>0</v>
      </c>
      <c r="S327" s="259" t="s">
        <v>8209</v>
      </c>
      <c r="T327" s="259" t="s">
        <v>8368</v>
      </c>
      <c r="U327" s="259" t="s">
        <v>8407</v>
      </c>
      <c r="V327" s="278">
        <v>60</v>
      </c>
      <c r="W327" s="261">
        <v>100</v>
      </c>
      <c r="X327" s="261" t="s">
        <v>8240</v>
      </c>
      <c r="Y327" s="261">
        <v>4</v>
      </c>
      <c r="Z327" s="261">
        <v>6</v>
      </c>
      <c r="AA327" s="261">
        <v>5</v>
      </c>
      <c r="AB327" s="261">
        <v>4</v>
      </c>
      <c r="AC327" s="261" t="s">
        <v>664</v>
      </c>
      <c r="AD327" s="261" t="s">
        <v>8241</v>
      </c>
      <c r="AE327" s="261" t="s">
        <v>8221</v>
      </c>
      <c r="AF327" s="261">
        <v>0</v>
      </c>
      <c r="AG327" s="261" t="s">
        <v>8244</v>
      </c>
      <c r="AH327" s="261" t="s">
        <v>8245</v>
      </c>
      <c r="AI327" s="261">
        <v>0</v>
      </c>
      <c r="AJ327" s="261"/>
      <c r="AK327" s="261"/>
      <c r="AL327" s="261"/>
      <c r="AM327" s="261"/>
      <c r="AN327" s="261"/>
      <c r="AO327" s="261"/>
      <c r="AP327" s="261"/>
      <c r="AQ327" s="261"/>
      <c r="AR327" s="261"/>
      <c r="AS327" s="261"/>
      <c r="AT327" s="261"/>
      <c r="AU327" s="276"/>
      <c r="AV327" s="261"/>
      <c r="AW327" s="261"/>
      <c r="AX327" s="261"/>
      <c r="AY327" s="264"/>
      <c r="AZ327" s="61"/>
      <c r="BA327" s="61"/>
      <c r="BB327" s="61"/>
      <c r="BC327" s="61"/>
      <c r="BD327" s="61"/>
      <c r="BE327" s="61"/>
      <c r="BF327" s="61"/>
      <c r="BG327" s="61"/>
      <c r="BH327" s="61"/>
      <c r="BI327" s="61"/>
    </row>
    <row r="328" spans="1:61" s="57" customFormat="1" ht="138" x14ac:dyDescent="0.3">
      <c r="A328" s="169">
        <v>381</v>
      </c>
      <c r="B328" s="228" t="s">
        <v>8177</v>
      </c>
      <c r="C328" s="169">
        <v>12</v>
      </c>
      <c r="D328" s="134"/>
      <c r="E328" s="169" t="s">
        <v>8408</v>
      </c>
      <c r="F328" s="134">
        <v>4041</v>
      </c>
      <c r="G328" s="134" t="s">
        <v>8409</v>
      </c>
      <c r="H328" s="135" t="s">
        <v>8392</v>
      </c>
      <c r="I328" s="288" t="s">
        <v>8410</v>
      </c>
      <c r="J328" s="136">
        <v>51639</v>
      </c>
      <c r="K328" s="261" t="s">
        <v>664</v>
      </c>
      <c r="L328" s="261" t="s">
        <v>8394</v>
      </c>
      <c r="M328" s="261" t="s">
        <v>8411</v>
      </c>
      <c r="N328" s="286" t="s">
        <v>8412</v>
      </c>
      <c r="O328" s="261" t="s">
        <v>8413</v>
      </c>
      <c r="P328" s="261" t="s">
        <v>8414</v>
      </c>
      <c r="Q328" s="259">
        <v>0</v>
      </c>
      <c r="R328" s="259">
        <v>0</v>
      </c>
      <c r="S328" s="259">
        <v>0</v>
      </c>
      <c r="T328" s="259">
        <v>0</v>
      </c>
      <c r="U328" s="259">
        <v>0</v>
      </c>
      <c r="V328" s="261"/>
      <c r="W328" s="261">
        <v>100</v>
      </c>
      <c r="X328" s="287" t="s">
        <v>8399</v>
      </c>
      <c r="Y328" s="261">
        <v>6</v>
      </c>
      <c r="Z328" s="261">
        <v>1</v>
      </c>
      <c r="AA328" s="261">
        <v>2</v>
      </c>
      <c r="AB328" s="261" t="s">
        <v>8415</v>
      </c>
      <c r="AC328" s="261">
        <v>256</v>
      </c>
      <c r="AD328" s="261">
        <v>0</v>
      </c>
      <c r="AE328" s="261" t="s">
        <v>8416</v>
      </c>
      <c r="AF328" s="261">
        <v>100</v>
      </c>
      <c r="AG328" s="276" t="s">
        <v>8417</v>
      </c>
      <c r="AH328" s="261" t="s">
        <v>8418</v>
      </c>
      <c r="AI328" s="261">
        <v>100</v>
      </c>
      <c r="AJ328" s="261"/>
      <c r="AK328" s="261"/>
      <c r="AL328" s="261"/>
      <c r="AM328" s="261"/>
      <c r="AN328" s="261"/>
      <c r="AO328" s="261"/>
      <c r="AP328" s="261"/>
      <c r="AQ328" s="261"/>
      <c r="AR328" s="261"/>
      <c r="AS328" s="261"/>
      <c r="AT328" s="261"/>
      <c r="AU328" s="276"/>
      <c r="AV328" s="261"/>
      <c r="AW328" s="261"/>
      <c r="AX328" s="261"/>
      <c r="AY328" s="264"/>
      <c r="AZ328" s="61"/>
      <c r="BA328" s="61"/>
      <c r="BB328" s="61"/>
      <c r="BC328" s="61"/>
      <c r="BD328" s="61"/>
      <c r="BE328" s="61"/>
      <c r="BF328" s="61"/>
      <c r="BG328" s="61"/>
      <c r="BH328" s="61"/>
      <c r="BI328" s="61"/>
    </row>
    <row r="329" spans="1:61" s="57" customFormat="1" ht="82.8" x14ac:dyDescent="0.3">
      <c r="A329" s="169">
        <v>381</v>
      </c>
      <c r="B329" s="228" t="s">
        <v>8177</v>
      </c>
      <c r="C329" s="169">
        <v>33</v>
      </c>
      <c r="D329" s="134"/>
      <c r="E329" s="169" t="s">
        <v>8227</v>
      </c>
      <c r="F329" s="134">
        <v>7702</v>
      </c>
      <c r="G329" s="134" t="s">
        <v>8419</v>
      </c>
      <c r="H329" s="135" t="s">
        <v>8420</v>
      </c>
      <c r="I329" s="133" t="s">
        <v>8421</v>
      </c>
      <c r="J329" s="136">
        <v>50532</v>
      </c>
      <c r="K329" s="261" t="s">
        <v>664</v>
      </c>
      <c r="L329" s="261" t="s">
        <v>8422</v>
      </c>
      <c r="M329" s="261" t="s">
        <v>8423</v>
      </c>
      <c r="N329" s="261" t="s">
        <v>8424</v>
      </c>
      <c r="O329" s="261" t="s">
        <v>8425</v>
      </c>
      <c r="P329" s="261"/>
      <c r="Q329" s="259">
        <v>0</v>
      </c>
      <c r="R329" s="259">
        <v>0</v>
      </c>
      <c r="S329" s="259">
        <v>45</v>
      </c>
      <c r="T329" s="259">
        <v>50</v>
      </c>
      <c r="U329" s="259">
        <f>+R329+S329+T329</f>
        <v>95</v>
      </c>
      <c r="V329" s="261">
        <v>100</v>
      </c>
      <c r="W329" s="261">
        <v>100</v>
      </c>
      <c r="X329" s="275" t="s">
        <v>8426</v>
      </c>
      <c r="Y329" s="261">
        <v>3</v>
      </c>
      <c r="Z329" s="261">
        <v>3</v>
      </c>
      <c r="AA329" s="261">
        <v>1</v>
      </c>
      <c r="AB329" s="261" t="s">
        <v>8427</v>
      </c>
      <c r="AC329" s="261" t="s">
        <v>664</v>
      </c>
      <c r="AD329" s="261"/>
      <c r="AE329" s="261" t="s">
        <v>8221</v>
      </c>
      <c r="AF329" s="261">
        <v>100</v>
      </c>
      <c r="AG329" s="276" t="s">
        <v>8226</v>
      </c>
      <c r="AH329" s="261" t="s">
        <v>8428</v>
      </c>
      <c r="AI329" s="261">
        <v>60</v>
      </c>
      <c r="AJ329" s="261" t="s">
        <v>8429</v>
      </c>
      <c r="AK329" s="289">
        <v>18825.070019999999</v>
      </c>
      <c r="AL329" s="261">
        <v>20</v>
      </c>
      <c r="AM329" s="261" t="s">
        <v>8430</v>
      </c>
      <c r="AN329" s="261" t="s">
        <v>8431</v>
      </c>
      <c r="AO329" s="261">
        <v>20</v>
      </c>
      <c r="AP329" s="261"/>
      <c r="AQ329" s="261"/>
      <c r="AR329" s="261"/>
      <c r="AS329" s="261"/>
      <c r="AT329" s="261"/>
      <c r="AU329" s="276"/>
      <c r="AV329" s="261"/>
      <c r="AW329" s="261"/>
      <c r="AX329" s="261"/>
      <c r="AY329" s="264"/>
      <c r="AZ329" s="61"/>
      <c r="BA329" s="61"/>
      <c r="BB329" s="61"/>
      <c r="BC329" s="61"/>
      <c r="BD329" s="61"/>
      <c r="BE329" s="61"/>
      <c r="BF329" s="61"/>
      <c r="BG329" s="61"/>
      <c r="BH329" s="61"/>
      <c r="BI329" s="61"/>
    </row>
    <row r="330" spans="1:61" s="57" customFormat="1" ht="96.6" x14ac:dyDescent="0.3">
      <c r="A330" s="169">
        <v>381</v>
      </c>
      <c r="B330" s="228" t="s">
        <v>8177</v>
      </c>
      <c r="C330" s="169">
        <v>12</v>
      </c>
      <c r="D330" s="134"/>
      <c r="E330" s="169" t="s">
        <v>8390</v>
      </c>
      <c r="F330" s="134">
        <v>7705</v>
      </c>
      <c r="G330" s="134" t="s">
        <v>8432</v>
      </c>
      <c r="H330" s="135" t="s">
        <v>8392</v>
      </c>
      <c r="I330" s="288" t="s">
        <v>8433</v>
      </c>
      <c r="J330" s="136">
        <v>50168</v>
      </c>
      <c r="K330" s="261" t="s">
        <v>664</v>
      </c>
      <c r="L330" s="261" t="s">
        <v>8394</v>
      </c>
      <c r="M330" s="261" t="s">
        <v>8395</v>
      </c>
      <c r="N330" s="286" t="s">
        <v>8434</v>
      </c>
      <c r="O330" s="261" t="s">
        <v>8435</v>
      </c>
      <c r="P330" s="261" t="s">
        <v>8436</v>
      </c>
      <c r="Q330" s="259">
        <v>0</v>
      </c>
      <c r="R330" s="259">
        <v>0</v>
      </c>
      <c r="S330" s="259">
        <v>0</v>
      </c>
      <c r="T330" s="259">
        <v>0</v>
      </c>
      <c r="U330" s="259">
        <v>0</v>
      </c>
      <c r="V330" s="261"/>
      <c r="W330" s="261">
        <v>100</v>
      </c>
      <c r="X330" s="287" t="s">
        <v>8399</v>
      </c>
      <c r="Y330" s="261">
        <v>6</v>
      </c>
      <c r="Z330" s="261">
        <v>1</v>
      </c>
      <c r="AA330" s="261">
        <v>2</v>
      </c>
      <c r="AB330" s="261">
        <v>14.19</v>
      </c>
      <c r="AC330" s="261">
        <v>254</v>
      </c>
      <c r="AD330" s="261">
        <v>0</v>
      </c>
      <c r="AE330" s="261" t="s">
        <v>8221</v>
      </c>
      <c r="AF330" s="261">
        <v>100</v>
      </c>
      <c r="AG330" s="276" t="s">
        <v>8401</v>
      </c>
      <c r="AH330" s="261"/>
      <c r="AI330" s="261">
        <v>100</v>
      </c>
      <c r="AJ330" s="261"/>
      <c r="AK330" s="261"/>
      <c r="AL330" s="261"/>
      <c r="AM330" s="261"/>
      <c r="AN330" s="261"/>
      <c r="AO330" s="261"/>
      <c r="AP330" s="261"/>
      <c r="AQ330" s="261"/>
      <c r="AR330" s="261"/>
      <c r="AS330" s="261"/>
      <c r="AT330" s="261"/>
      <c r="AU330" s="276"/>
      <c r="AV330" s="261"/>
      <c r="AW330" s="261"/>
      <c r="AX330" s="261"/>
      <c r="AY330" s="264"/>
      <c r="AZ330" s="61"/>
      <c r="BA330" s="61"/>
      <c r="BB330" s="61"/>
      <c r="BC330" s="61"/>
      <c r="BD330" s="61"/>
      <c r="BE330" s="61"/>
      <c r="BF330" s="61"/>
      <c r="BG330" s="61"/>
      <c r="BH330" s="61"/>
      <c r="BI330" s="61"/>
    </row>
    <row r="331" spans="1:61" s="57" customFormat="1" ht="165.6" x14ac:dyDescent="0.3">
      <c r="A331" s="169">
        <v>381</v>
      </c>
      <c r="B331" s="228" t="s">
        <v>8177</v>
      </c>
      <c r="C331" s="169">
        <v>12</v>
      </c>
      <c r="D331" s="134"/>
      <c r="E331" s="169" t="s">
        <v>8418</v>
      </c>
      <c r="F331" s="134">
        <v>8992</v>
      </c>
      <c r="G331" s="134" t="s">
        <v>8437</v>
      </c>
      <c r="H331" s="135" t="s">
        <v>8392</v>
      </c>
      <c r="I331" s="288" t="s">
        <v>8438</v>
      </c>
      <c r="J331" s="136">
        <v>48308</v>
      </c>
      <c r="K331" s="261" t="s">
        <v>664</v>
      </c>
      <c r="L331" s="261" t="s">
        <v>8394</v>
      </c>
      <c r="M331" s="261" t="s">
        <v>8439</v>
      </c>
      <c r="N331" s="286" t="s">
        <v>8440</v>
      </c>
      <c r="O331" s="261" t="s">
        <v>8441</v>
      </c>
      <c r="P331" s="261" t="s">
        <v>8442</v>
      </c>
      <c r="Q331" s="259">
        <v>0</v>
      </c>
      <c r="R331" s="259">
        <v>0</v>
      </c>
      <c r="S331" s="259">
        <v>0</v>
      </c>
      <c r="T331" s="259">
        <v>0</v>
      </c>
      <c r="U331" s="259">
        <v>0</v>
      </c>
      <c r="V331" s="261"/>
      <c r="W331" s="261">
        <v>100</v>
      </c>
      <c r="X331" s="287" t="s">
        <v>8399</v>
      </c>
      <c r="Y331" s="261">
        <v>6</v>
      </c>
      <c r="Z331" s="261">
        <v>1</v>
      </c>
      <c r="AA331" s="261">
        <v>1</v>
      </c>
      <c r="AB331" s="261" t="s">
        <v>8415</v>
      </c>
      <c r="AC331" s="261">
        <v>253</v>
      </c>
      <c r="AD331" s="261">
        <v>0</v>
      </c>
      <c r="AE331" s="261" t="s">
        <v>8400</v>
      </c>
      <c r="AF331" s="261">
        <v>100</v>
      </c>
      <c r="AG331" s="276" t="s">
        <v>8443</v>
      </c>
      <c r="AH331" s="261" t="s">
        <v>8418</v>
      </c>
      <c r="AI331" s="261">
        <v>100</v>
      </c>
      <c r="AJ331" s="261"/>
      <c r="AK331" s="261"/>
      <c r="AL331" s="261"/>
      <c r="AM331" s="261"/>
      <c r="AN331" s="261"/>
      <c r="AO331" s="261"/>
      <c r="AP331" s="261"/>
      <c r="AQ331" s="261"/>
      <c r="AR331" s="261"/>
      <c r="AS331" s="261"/>
      <c r="AT331" s="261"/>
      <c r="AU331" s="276"/>
      <c r="AV331" s="261"/>
      <c r="AW331" s="261"/>
      <c r="AX331" s="261"/>
      <c r="AY331" s="264"/>
      <c r="AZ331" s="61"/>
      <c r="BA331" s="61"/>
      <c r="BB331" s="61"/>
      <c r="BC331" s="61"/>
      <c r="BD331" s="61"/>
      <c r="BE331" s="61"/>
      <c r="BF331" s="61"/>
      <c r="BG331" s="61"/>
      <c r="BH331" s="61"/>
      <c r="BI331" s="61"/>
    </row>
    <row r="332" spans="1:61" s="57" customFormat="1" ht="69" x14ac:dyDescent="0.3">
      <c r="A332" s="169">
        <v>381</v>
      </c>
      <c r="B332" s="228" t="s">
        <v>8177</v>
      </c>
      <c r="C332" s="169">
        <v>15</v>
      </c>
      <c r="D332" s="134"/>
      <c r="E332" s="169" t="s">
        <v>8444</v>
      </c>
      <c r="F332" s="134">
        <v>5232</v>
      </c>
      <c r="G332" s="134" t="s">
        <v>8445</v>
      </c>
      <c r="H332" s="135">
        <v>2005</v>
      </c>
      <c r="I332" s="133" t="s">
        <v>8446</v>
      </c>
      <c r="J332" s="136">
        <v>41037</v>
      </c>
      <c r="K332" s="261" t="s">
        <v>664</v>
      </c>
      <c r="L332" s="261" t="s">
        <v>8447</v>
      </c>
      <c r="M332" s="261" t="s">
        <v>8448</v>
      </c>
      <c r="N332" s="261"/>
      <c r="O332" s="261"/>
      <c r="P332" s="261" t="s">
        <v>8449</v>
      </c>
      <c r="Q332" s="259" t="s">
        <v>8450</v>
      </c>
      <c r="R332" s="259">
        <v>0</v>
      </c>
      <c r="S332" s="259">
        <v>27</v>
      </c>
      <c r="T332" s="259">
        <v>28</v>
      </c>
      <c r="U332" s="259">
        <f>+T332+S332+R332</f>
        <v>55</v>
      </c>
      <c r="V332" s="261">
        <v>70</v>
      </c>
      <c r="W332" s="261">
        <v>100</v>
      </c>
      <c r="X332" s="261"/>
      <c r="Y332" s="261">
        <v>4</v>
      </c>
      <c r="Z332" s="261">
        <v>7</v>
      </c>
      <c r="AA332" s="261">
        <v>5</v>
      </c>
      <c r="AB332" s="261">
        <v>17</v>
      </c>
      <c r="AC332" s="261" t="s">
        <v>664</v>
      </c>
      <c r="AD332" s="261"/>
      <c r="AE332" s="261" t="s">
        <v>8221</v>
      </c>
      <c r="AF332" s="261">
        <v>45</v>
      </c>
      <c r="AG332" s="276" t="s">
        <v>8226</v>
      </c>
      <c r="AH332" s="261" t="s">
        <v>8227</v>
      </c>
      <c r="AI332" s="261">
        <v>100</v>
      </c>
      <c r="AJ332" s="261"/>
      <c r="AK332" s="261"/>
      <c r="AL332" s="261"/>
      <c r="AM332" s="261"/>
      <c r="AN332" s="261"/>
      <c r="AO332" s="261"/>
      <c r="AP332" s="261"/>
      <c r="AQ332" s="261"/>
      <c r="AR332" s="261"/>
      <c r="AS332" s="261"/>
      <c r="AT332" s="261"/>
      <c r="AU332" s="276"/>
      <c r="AV332" s="261"/>
      <c r="AW332" s="261"/>
      <c r="AX332" s="261"/>
      <c r="AY332" s="264"/>
      <c r="AZ332" s="61"/>
      <c r="BA332" s="61"/>
      <c r="BB332" s="61"/>
      <c r="BC332" s="61"/>
      <c r="BD332" s="61"/>
      <c r="BE332" s="61"/>
      <c r="BF332" s="61"/>
      <c r="BG332" s="61"/>
      <c r="BH332" s="61"/>
      <c r="BI332" s="61"/>
    </row>
    <row r="333" spans="1:61" s="57" customFormat="1" ht="69" x14ac:dyDescent="0.3">
      <c r="A333" s="290">
        <v>381</v>
      </c>
      <c r="B333" s="134" t="s">
        <v>8177</v>
      </c>
      <c r="C333" s="290">
        <v>5</v>
      </c>
      <c r="D333" s="291"/>
      <c r="E333" s="169" t="s">
        <v>3939</v>
      </c>
      <c r="F333" s="134">
        <v>6777</v>
      </c>
      <c r="G333" s="134" t="s">
        <v>8451</v>
      </c>
      <c r="H333" s="135">
        <v>2007</v>
      </c>
      <c r="I333" s="292" t="s">
        <v>8452</v>
      </c>
      <c r="J333" s="293">
        <v>42928</v>
      </c>
      <c r="K333" s="294" t="s">
        <v>655</v>
      </c>
      <c r="L333" s="261" t="s">
        <v>8292</v>
      </c>
      <c r="M333" s="261" t="s">
        <v>8293</v>
      </c>
      <c r="N333" s="261" t="s">
        <v>8453</v>
      </c>
      <c r="O333" s="261" t="s">
        <v>8454</v>
      </c>
      <c r="P333" s="261" t="s">
        <v>8455</v>
      </c>
      <c r="Q333" s="281">
        <v>0</v>
      </c>
      <c r="R333" s="281">
        <v>0</v>
      </c>
      <c r="S333" s="281">
        <v>0</v>
      </c>
      <c r="T333" s="281">
        <v>0</v>
      </c>
      <c r="U333" s="281">
        <f>+R333</f>
        <v>0</v>
      </c>
      <c r="V333" s="261"/>
      <c r="W333" s="261">
        <v>100</v>
      </c>
      <c r="X333" s="284" t="s">
        <v>8297</v>
      </c>
      <c r="Y333" s="261">
        <v>4</v>
      </c>
      <c r="Z333" s="261">
        <v>6</v>
      </c>
      <c r="AA333" s="261">
        <v>2</v>
      </c>
      <c r="AB333" s="261">
        <v>4</v>
      </c>
      <c r="AC333" s="261" t="s">
        <v>655</v>
      </c>
      <c r="AD333" s="261" t="s">
        <v>8298</v>
      </c>
      <c r="AE333" s="261" t="s">
        <v>8221</v>
      </c>
      <c r="AF333" s="278">
        <v>31</v>
      </c>
      <c r="AG333" s="295" t="s">
        <v>8456</v>
      </c>
      <c r="AH333" s="261" t="s">
        <v>8457</v>
      </c>
      <c r="AI333" s="278">
        <v>15.5</v>
      </c>
      <c r="AJ333" s="277" t="s">
        <v>8458</v>
      </c>
      <c r="AK333" s="261" t="s">
        <v>8302</v>
      </c>
      <c r="AL333" s="278">
        <v>15.5</v>
      </c>
      <c r="AM333" s="277"/>
      <c r="AN333" s="261"/>
      <c r="AO333" s="261"/>
      <c r="AP333" s="277"/>
      <c r="AQ333" s="261"/>
      <c r="AR333" s="261"/>
      <c r="AS333" s="261"/>
      <c r="AT333" s="261"/>
      <c r="AU333" s="276"/>
      <c r="AV333" s="261"/>
      <c r="AW333" s="261"/>
      <c r="AX333" s="261"/>
      <c r="AY333" s="264"/>
      <c r="AZ333" s="61"/>
      <c r="BA333" s="61"/>
      <c r="BB333" s="61"/>
      <c r="BC333" s="61"/>
      <c r="BD333" s="61"/>
      <c r="BE333" s="61"/>
      <c r="BF333" s="61"/>
      <c r="BG333" s="61"/>
      <c r="BH333" s="61"/>
      <c r="BI333" s="61"/>
    </row>
    <row r="334" spans="1:61" s="57" customFormat="1" ht="69" x14ac:dyDescent="0.3">
      <c r="A334" s="290">
        <v>381</v>
      </c>
      <c r="B334" s="134" t="s">
        <v>8177</v>
      </c>
      <c r="C334" s="290">
        <v>5</v>
      </c>
      <c r="D334" s="291"/>
      <c r="E334" s="169" t="s">
        <v>3939</v>
      </c>
      <c r="F334" s="134">
        <v>6777</v>
      </c>
      <c r="G334" s="134" t="s">
        <v>8459</v>
      </c>
      <c r="H334" s="135">
        <v>2007</v>
      </c>
      <c r="I334" s="292" t="s">
        <v>8460</v>
      </c>
      <c r="J334" s="293">
        <v>25196</v>
      </c>
      <c r="K334" s="294" t="s">
        <v>655</v>
      </c>
      <c r="L334" s="261" t="s">
        <v>8292</v>
      </c>
      <c r="M334" s="261" t="s">
        <v>8293</v>
      </c>
      <c r="N334" s="261" t="s">
        <v>8461</v>
      </c>
      <c r="O334" s="261" t="s">
        <v>8462</v>
      </c>
      <c r="P334" s="261" t="s">
        <v>8463</v>
      </c>
      <c r="Q334" s="281">
        <v>0</v>
      </c>
      <c r="R334" s="281">
        <v>0</v>
      </c>
      <c r="S334" s="281">
        <v>0</v>
      </c>
      <c r="T334" s="281">
        <v>0</v>
      </c>
      <c r="U334" s="281">
        <f>+R334</f>
        <v>0</v>
      </c>
      <c r="V334" s="278">
        <v>60</v>
      </c>
      <c r="W334" s="261">
        <v>100</v>
      </c>
      <c r="X334" s="284" t="s">
        <v>8297</v>
      </c>
      <c r="Y334" s="261"/>
      <c r="Z334" s="261"/>
      <c r="AA334" s="261"/>
      <c r="AB334" s="261">
        <v>4</v>
      </c>
      <c r="AC334" s="261"/>
      <c r="AD334" s="261"/>
      <c r="AE334" s="261" t="s">
        <v>8221</v>
      </c>
      <c r="AF334" s="278">
        <v>7</v>
      </c>
      <c r="AG334" s="276" t="s">
        <v>8458</v>
      </c>
      <c r="AH334" s="261"/>
      <c r="AI334" s="264">
        <v>7</v>
      </c>
      <c r="AJ334" s="285"/>
      <c r="AK334" s="261" t="s">
        <v>8302</v>
      </c>
      <c r="AL334" s="278"/>
      <c r="AM334" s="261"/>
      <c r="AN334" s="261"/>
      <c r="AO334" s="278"/>
      <c r="AP334" s="277"/>
      <c r="AQ334" s="261"/>
      <c r="AR334" s="278"/>
      <c r="AS334" s="261"/>
      <c r="AT334" s="261"/>
      <c r="AU334" s="276"/>
      <c r="AV334" s="261"/>
      <c r="AW334" s="261"/>
      <c r="AX334" s="261"/>
      <c r="AY334" s="264"/>
      <c r="AZ334" s="61"/>
      <c r="BA334" s="61"/>
      <c r="BB334" s="61"/>
      <c r="BC334" s="61"/>
      <c r="BD334" s="61"/>
      <c r="BE334" s="61"/>
      <c r="BF334" s="61"/>
      <c r="BG334" s="61"/>
      <c r="BH334" s="61"/>
      <c r="BI334" s="61"/>
    </row>
    <row r="335" spans="1:61" s="57" customFormat="1" ht="124.2" x14ac:dyDescent="0.3">
      <c r="A335" s="290">
        <v>381</v>
      </c>
      <c r="B335" s="134" t="s">
        <v>8177</v>
      </c>
      <c r="C335" s="290">
        <v>10</v>
      </c>
      <c r="D335" s="291"/>
      <c r="E335" s="169" t="s">
        <v>8464</v>
      </c>
      <c r="F335" s="134">
        <v>2013</v>
      </c>
      <c r="G335" s="134" t="s">
        <v>8465</v>
      </c>
      <c r="H335" s="135" t="s">
        <v>8466</v>
      </c>
      <c r="I335" s="292" t="s">
        <v>6633</v>
      </c>
      <c r="J335" s="136" t="s">
        <v>8467</v>
      </c>
      <c r="K335" s="283" t="s">
        <v>8468</v>
      </c>
      <c r="L335" s="261" t="s">
        <v>8469</v>
      </c>
      <c r="M335" s="261" t="s">
        <v>8470</v>
      </c>
      <c r="N335" s="278" t="s">
        <v>8471</v>
      </c>
      <c r="O335" s="261" t="s">
        <v>8472</v>
      </c>
      <c r="P335" s="261" t="s">
        <v>8473</v>
      </c>
      <c r="Q335" s="296">
        <f>+ROUND((U335/1700),2)</f>
        <v>3.66</v>
      </c>
      <c r="R335" s="259">
        <v>3600</v>
      </c>
      <c r="S335" s="259">
        <v>1800</v>
      </c>
      <c r="T335" s="259">
        <v>827</v>
      </c>
      <c r="U335" s="259">
        <f>+R335+S335+T335</f>
        <v>6227</v>
      </c>
      <c r="V335" s="278">
        <v>90</v>
      </c>
      <c r="W335" s="261">
        <v>94</v>
      </c>
      <c r="X335" s="275" t="s">
        <v>8313</v>
      </c>
      <c r="Y335" s="261">
        <v>3</v>
      </c>
      <c r="Z335" s="261">
        <v>4</v>
      </c>
      <c r="AA335" s="261">
        <v>7</v>
      </c>
      <c r="AB335" s="261">
        <v>4</v>
      </c>
      <c r="AC335" s="261" t="s">
        <v>655</v>
      </c>
      <c r="AD335" s="261" t="s">
        <v>8189</v>
      </c>
      <c r="AE335" s="261" t="s">
        <v>8221</v>
      </c>
      <c r="AF335" s="278">
        <v>90</v>
      </c>
      <c r="AG335" s="276" t="s">
        <v>2338</v>
      </c>
      <c r="AH335" s="261" t="s">
        <v>8474</v>
      </c>
      <c r="AI335" s="278">
        <v>90</v>
      </c>
      <c r="AJ335" s="261"/>
      <c r="AK335" s="261"/>
      <c r="AL335" s="261"/>
      <c r="AM335" s="261"/>
      <c r="AN335" s="261"/>
      <c r="AO335" s="261"/>
      <c r="AP335" s="261"/>
      <c r="AQ335" s="261"/>
      <c r="AR335" s="261"/>
      <c r="AS335" s="261"/>
      <c r="AT335" s="261"/>
      <c r="AU335" s="276"/>
      <c r="AV335" s="261"/>
      <c r="AW335" s="261"/>
      <c r="AX335" s="261"/>
      <c r="AY335" s="264"/>
      <c r="AZ335" s="61"/>
      <c r="BA335" s="61"/>
      <c r="BB335" s="61"/>
      <c r="BC335" s="61"/>
      <c r="BD335" s="61"/>
      <c r="BE335" s="61"/>
      <c r="BF335" s="61"/>
      <c r="BG335" s="61"/>
      <c r="BH335" s="61"/>
      <c r="BI335" s="61"/>
    </row>
    <row r="336" spans="1:61" s="57" customFormat="1" ht="55.2" x14ac:dyDescent="0.3">
      <c r="A336" s="692">
        <v>381</v>
      </c>
      <c r="B336" s="684" t="s">
        <v>8177</v>
      </c>
      <c r="C336" s="692">
        <v>29</v>
      </c>
      <c r="D336" s="693"/>
      <c r="E336" s="667" t="s">
        <v>8475</v>
      </c>
      <c r="F336" s="684">
        <v>7264</v>
      </c>
      <c r="G336" s="667" t="s">
        <v>8476</v>
      </c>
      <c r="H336" s="694" t="s">
        <v>8477</v>
      </c>
      <c r="I336" s="695" t="s">
        <v>8478</v>
      </c>
      <c r="J336" s="668">
        <v>162501</v>
      </c>
      <c r="K336" s="670" t="s">
        <v>655</v>
      </c>
      <c r="L336" s="680" t="s">
        <v>8362</v>
      </c>
      <c r="M336" s="680" t="s">
        <v>8250</v>
      </c>
      <c r="N336" s="700" t="s">
        <v>8479</v>
      </c>
      <c r="O336" s="700" t="s">
        <v>8480</v>
      </c>
      <c r="P336" s="261" t="s">
        <v>8481</v>
      </c>
      <c r="Q336" s="281">
        <v>0</v>
      </c>
      <c r="R336" s="281">
        <v>0</v>
      </c>
      <c r="S336" s="281">
        <v>0</v>
      </c>
      <c r="T336" s="281">
        <v>0</v>
      </c>
      <c r="U336" s="281">
        <f>+R336+S336+T336</f>
        <v>0</v>
      </c>
      <c r="V336" s="261"/>
      <c r="W336" s="261">
        <v>100</v>
      </c>
      <c r="X336" s="275" t="s">
        <v>8255</v>
      </c>
      <c r="Y336" s="261">
        <v>2</v>
      </c>
      <c r="Z336" s="261">
        <v>5</v>
      </c>
      <c r="AA336" s="261">
        <v>6</v>
      </c>
      <c r="AB336" s="261">
        <v>17</v>
      </c>
      <c r="AC336" s="261" t="s">
        <v>655</v>
      </c>
      <c r="AD336" s="261"/>
      <c r="AE336" s="261" t="s">
        <v>8221</v>
      </c>
      <c r="AF336" s="261">
        <v>100</v>
      </c>
      <c r="AG336" s="276" t="s">
        <v>8256</v>
      </c>
      <c r="AH336" s="261" t="s">
        <v>2325</v>
      </c>
      <c r="AI336" s="261">
        <v>100</v>
      </c>
      <c r="AJ336" s="261"/>
      <c r="AK336" s="261"/>
      <c r="AL336" s="261"/>
      <c r="AM336" s="261"/>
      <c r="AN336" s="261"/>
      <c r="AO336" s="261"/>
      <c r="AP336" s="261"/>
      <c r="AQ336" s="261"/>
      <c r="AR336" s="261"/>
      <c r="AS336" s="261"/>
      <c r="AT336" s="261"/>
      <c r="AU336" s="276"/>
      <c r="AV336" s="261"/>
      <c r="AW336" s="261"/>
      <c r="AX336" s="261"/>
      <c r="AY336" s="264"/>
      <c r="AZ336" s="61"/>
      <c r="BA336" s="61"/>
      <c r="BB336" s="61"/>
      <c r="BC336" s="61"/>
      <c r="BD336" s="61"/>
      <c r="BE336" s="61"/>
      <c r="BF336" s="61"/>
      <c r="BG336" s="61"/>
      <c r="BH336" s="61"/>
      <c r="BI336" s="61"/>
    </row>
    <row r="337" spans="1:61" s="57" customFormat="1" ht="55.2" x14ac:dyDescent="0.3">
      <c r="A337" s="692"/>
      <c r="B337" s="684"/>
      <c r="C337" s="692"/>
      <c r="D337" s="693"/>
      <c r="E337" s="667"/>
      <c r="F337" s="684"/>
      <c r="G337" s="667"/>
      <c r="H337" s="694"/>
      <c r="I337" s="695"/>
      <c r="J337" s="669"/>
      <c r="K337" s="671"/>
      <c r="L337" s="682"/>
      <c r="M337" s="682"/>
      <c r="N337" s="702"/>
      <c r="O337" s="702"/>
      <c r="P337" s="261" t="s">
        <v>8482</v>
      </c>
      <c r="Q337" s="281">
        <v>0</v>
      </c>
      <c r="R337" s="281">
        <v>0</v>
      </c>
      <c r="S337" s="281">
        <v>0</v>
      </c>
      <c r="T337" s="281">
        <v>0</v>
      </c>
      <c r="U337" s="281">
        <v>0</v>
      </c>
      <c r="V337" s="261"/>
      <c r="W337" s="261">
        <v>100</v>
      </c>
      <c r="X337" s="275" t="s">
        <v>8255</v>
      </c>
      <c r="Y337" s="261">
        <v>2</v>
      </c>
      <c r="Z337" s="261">
        <v>5</v>
      </c>
      <c r="AA337" s="261">
        <v>6</v>
      </c>
      <c r="AB337" s="261">
        <v>17</v>
      </c>
      <c r="AC337" s="261" t="s">
        <v>655</v>
      </c>
      <c r="AD337" s="261"/>
      <c r="AE337" s="261" t="s">
        <v>8221</v>
      </c>
      <c r="AF337" s="261">
        <v>100</v>
      </c>
      <c r="AG337" s="276" t="s">
        <v>8256</v>
      </c>
      <c r="AH337" s="261" t="s">
        <v>2325</v>
      </c>
      <c r="AI337" s="261">
        <v>100</v>
      </c>
      <c r="AJ337" s="261"/>
      <c r="AK337" s="261"/>
      <c r="AL337" s="261"/>
      <c r="AM337" s="261"/>
      <c r="AN337" s="261"/>
      <c r="AO337" s="261"/>
      <c r="AP337" s="261"/>
      <c r="AQ337" s="261"/>
      <c r="AR337" s="261"/>
      <c r="AS337" s="261"/>
      <c r="AT337" s="261"/>
      <c r="AU337" s="276"/>
      <c r="AV337" s="261"/>
      <c r="AW337" s="261"/>
      <c r="AX337" s="261"/>
      <c r="AY337" s="264"/>
      <c r="AZ337" s="61"/>
      <c r="BA337" s="61"/>
      <c r="BB337" s="61"/>
      <c r="BC337" s="61"/>
      <c r="BD337" s="61"/>
      <c r="BE337" s="61"/>
      <c r="BF337" s="61"/>
      <c r="BG337" s="61"/>
      <c r="BH337" s="61"/>
      <c r="BI337" s="61"/>
    </row>
    <row r="338" spans="1:61" s="57" customFormat="1" ht="69" x14ac:dyDescent="0.3">
      <c r="A338" s="290">
        <v>381</v>
      </c>
      <c r="B338" s="134" t="s">
        <v>8177</v>
      </c>
      <c r="C338" s="290">
        <v>32</v>
      </c>
      <c r="D338" s="291"/>
      <c r="E338" s="169" t="s">
        <v>2314</v>
      </c>
      <c r="F338" s="134">
        <v>3702</v>
      </c>
      <c r="G338" s="134" t="s">
        <v>8483</v>
      </c>
      <c r="H338" s="135" t="s">
        <v>8484</v>
      </c>
      <c r="I338" s="292" t="s">
        <v>8485</v>
      </c>
      <c r="J338" s="293">
        <v>83883</v>
      </c>
      <c r="K338" s="294" t="s">
        <v>655</v>
      </c>
      <c r="L338" s="261" t="s">
        <v>2319</v>
      </c>
      <c r="M338" s="261" t="s">
        <v>2320</v>
      </c>
      <c r="N338" s="261" t="s">
        <v>2321</v>
      </c>
      <c r="O338" s="261" t="s">
        <v>2322</v>
      </c>
      <c r="P338" s="261"/>
      <c r="Q338" s="259" t="s">
        <v>8486</v>
      </c>
      <c r="R338" s="259">
        <v>0</v>
      </c>
      <c r="S338" s="259">
        <v>3000</v>
      </c>
      <c r="T338" s="259">
        <v>18000</v>
      </c>
      <c r="U338" s="259">
        <v>21000</v>
      </c>
      <c r="V338" s="261">
        <v>100</v>
      </c>
      <c r="W338" s="261">
        <v>100</v>
      </c>
      <c r="X338" s="275" t="s">
        <v>8208</v>
      </c>
      <c r="Y338" s="261">
        <v>4</v>
      </c>
      <c r="Z338" s="261">
        <v>5</v>
      </c>
      <c r="AA338" s="261">
        <v>5</v>
      </c>
      <c r="AB338" s="261">
        <v>10</v>
      </c>
      <c r="AC338" s="261"/>
      <c r="AD338" s="261" t="s">
        <v>8209</v>
      </c>
      <c r="AE338" s="261" t="s">
        <v>8190</v>
      </c>
      <c r="AF338" s="261">
        <v>100</v>
      </c>
      <c r="AG338" s="276" t="s">
        <v>2313</v>
      </c>
      <c r="AH338" s="261"/>
      <c r="AI338" s="261">
        <v>90</v>
      </c>
      <c r="AJ338" s="277" t="s">
        <v>8340</v>
      </c>
      <c r="AK338" s="261"/>
      <c r="AL338" s="261">
        <v>10</v>
      </c>
      <c r="AM338" s="277"/>
      <c r="AN338" s="261"/>
      <c r="AO338" s="261"/>
      <c r="AP338" s="277"/>
      <c r="AQ338" s="261"/>
      <c r="AR338" s="261"/>
      <c r="AS338" s="261"/>
      <c r="AT338" s="261"/>
      <c r="AU338" s="276"/>
      <c r="AV338" s="261"/>
      <c r="AW338" s="261"/>
      <c r="AX338" s="261"/>
      <c r="AY338" s="264"/>
      <c r="AZ338" s="61"/>
      <c r="BA338" s="61"/>
      <c r="BB338" s="61"/>
      <c r="BC338" s="61"/>
      <c r="BD338" s="61"/>
      <c r="BE338" s="61"/>
      <c r="BF338" s="61"/>
      <c r="BG338" s="61"/>
      <c r="BH338" s="61"/>
      <c r="BI338" s="61"/>
    </row>
    <row r="339" spans="1:61" s="57" customFormat="1" ht="234.6" x14ac:dyDescent="0.3">
      <c r="A339" s="290">
        <v>381</v>
      </c>
      <c r="B339" s="134" t="s">
        <v>8177</v>
      </c>
      <c r="C339" s="290">
        <v>12</v>
      </c>
      <c r="D339" s="291"/>
      <c r="E339" s="169" t="s">
        <v>8390</v>
      </c>
      <c r="F339" s="134">
        <v>7705</v>
      </c>
      <c r="G339" s="134" t="s">
        <v>8487</v>
      </c>
      <c r="H339" s="135" t="s">
        <v>8477</v>
      </c>
      <c r="I339" s="288" t="s">
        <v>8488</v>
      </c>
      <c r="J339" s="293">
        <v>131219</v>
      </c>
      <c r="K339" s="294" t="s">
        <v>655</v>
      </c>
      <c r="L339" s="261" t="s">
        <v>8394</v>
      </c>
      <c r="M339" s="261" t="s">
        <v>8395</v>
      </c>
      <c r="N339" s="286" t="s">
        <v>8489</v>
      </c>
      <c r="O339" s="261" t="s">
        <v>8490</v>
      </c>
      <c r="P339" s="261" t="s">
        <v>8491</v>
      </c>
      <c r="Q339" s="259">
        <v>0</v>
      </c>
      <c r="R339" s="259">
        <v>0</v>
      </c>
      <c r="S339" s="259">
        <v>0</v>
      </c>
      <c r="T339" s="259">
        <v>0</v>
      </c>
      <c r="U339" s="259">
        <f>+R339+S339+T339</f>
        <v>0</v>
      </c>
      <c r="V339" s="261"/>
      <c r="W339" s="261">
        <v>100</v>
      </c>
      <c r="X339" s="287" t="s">
        <v>8399</v>
      </c>
      <c r="Y339" s="261">
        <v>6</v>
      </c>
      <c r="Z339" s="261">
        <v>1</v>
      </c>
      <c r="AA339" s="261">
        <v>2</v>
      </c>
      <c r="AB339" s="261">
        <v>19</v>
      </c>
      <c r="AC339" s="261">
        <v>124</v>
      </c>
      <c r="AD339" s="261">
        <v>0</v>
      </c>
      <c r="AE339" s="261" t="s">
        <v>8221</v>
      </c>
      <c r="AF339" s="261">
        <v>100</v>
      </c>
      <c r="AG339" s="276" t="s">
        <v>8401</v>
      </c>
      <c r="AH339" s="261"/>
      <c r="AI339" s="261">
        <v>100</v>
      </c>
      <c r="AJ339" s="261"/>
      <c r="AK339" s="261"/>
      <c r="AL339" s="261"/>
      <c r="AM339" s="261"/>
      <c r="AN339" s="261"/>
      <c r="AO339" s="261"/>
      <c r="AP339" s="261"/>
      <c r="AQ339" s="261"/>
      <c r="AR339" s="261"/>
      <c r="AS339" s="261"/>
      <c r="AT339" s="261"/>
      <c r="AU339" s="276"/>
      <c r="AV339" s="261"/>
      <c r="AW339" s="261"/>
      <c r="AX339" s="261"/>
      <c r="AY339" s="264"/>
      <c r="AZ339" s="61"/>
      <c r="BA339" s="61"/>
      <c r="BB339" s="61"/>
      <c r="BC339" s="61"/>
      <c r="BD339" s="61"/>
      <c r="BE339" s="61"/>
      <c r="BF339" s="61"/>
      <c r="BG339" s="61"/>
      <c r="BH339" s="61"/>
      <c r="BI339" s="61"/>
    </row>
    <row r="340" spans="1:61" s="57" customFormat="1" ht="124.2" x14ac:dyDescent="0.3">
      <c r="A340" s="290">
        <v>381</v>
      </c>
      <c r="B340" s="134" t="s">
        <v>8177</v>
      </c>
      <c r="C340" s="290">
        <v>15</v>
      </c>
      <c r="D340" s="291"/>
      <c r="E340" s="169" t="s">
        <v>8492</v>
      </c>
      <c r="F340" s="134">
        <v>15243</v>
      </c>
      <c r="G340" s="134" t="s">
        <v>8493</v>
      </c>
      <c r="H340" s="135" t="s">
        <v>8477</v>
      </c>
      <c r="I340" s="292" t="s">
        <v>8494</v>
      </c>
      <c r="J340" s="293">
        <v>94200</v>
      </c>
      <c r="K340" s="294" t="s">
        <v>655</v>
      </c>
      <c r="L340" s="297" t="s">
        <v>8495</v>
      </c>
      <c r="M340" s="261" t="s">
        <v>8448</v>
      </c>
      <c r="N340" s="277"/>
      <c r="O340" s="277"/>
      <c r="P340" s="261" t="s">
        <v>8496</v>
      </c>
      <c r="Q340" s="259" t="s">
        <v>8497</v>
      </c>
      <c r="R340" s="259">
        <v>0</v>
      </c>
      <c r="S340" s="259">
        <v>87</v>
      </c>
      <c r="T340" s="259">
        <v>104</v>
      </c>
      <c r="U340" s="259">
        <v>210</v>
      </c>
      <c r="V340" s="261">
        <v>100</v>
      </c>
      <c r="W340" s="261">
        <v>100</v>
      </c>
      <c r="X340" s="261"/>
      <c r="Y340" s="261"/>
      <c r="Z340" s="261"/>
      <c r="AA340" s="261"/>
      <c r="AB340" s="261"/>
      <c r="AC340" s="261"/>
      <c r="AD340" s="261"/>
      <c r="AE340" s="261" t="s">
        <v>8221</v>
      </c>
      <c r="AF340" s="261">
        <v>100</v>
      </c>
      <c r="AG340" s="276" t="s">
        <v>8226</v>
      </c>
      <c r="AH340" s="261" t="s">
        <v>8267</v>
      </c>
      <c r="AI340" s="261">
        <v>100</v>
      </c>
      <c r="AJ340" s="261"/>
      <c r="AK340" s="261"/>
      <c r="AL340" s="261"/>
      <c r="AM340" s="261"/>
      <c r="AN340" s="261"/>
      <c r="AO340" s="261"/>
      <c r="AP340" s="261"/>
      <c r="AQ340" s="261"/>
      <c r="AR340" s="261"/>
      <c r="AS340" s="261"/>
      <c r="AT340" s="261"/>
      <c r="AU340" s="276"/>
      <c r="AV340" s="261"/>
      <c r="AW340" s="261"/>
      <c r="AX340" s="261"/>
      <c r="AY340" s="264"/>
      <c r="AZ340" s="61"/>
      <c r="BA340" s="61"/>
      <c r="BB340" s="61"/>
      <c r="BC340" s="61"/>
      <c r="BD340" s="61"/>
      <c r="BE340" s="61"/>
      <c r="BF340" s="61"/>
      <c r="BG340" s="61"/>
      <c r="BH340" s="61"/>
      <c r="BI340" s="61"/>
    </row>
    <row r="341" spans="1:61" s="54" customFormat="1" ht="55.2" x14ac:dyDescent="0.3">
      <c r="A341" s="290">
        <v>381</v>
      </c>
      <c r="B341" s="134" t="s">
        <v>8177</v>
      </c>
      <c r="C341" s="290">
        <v>15</v>
      </c>
      <c r="D341" s="279"/>
      <c r="E341" s="169" t="s">
        <v>8444</v>
      </c>
      <c r="F341" s="134">
        <v>5232</v>
      </c>
      <c r="G341" s="134" t="s">
        <v>8498</v>
      </c>
      <c r="H341" s="135" t="s">
        <v>8499</v>
      </c>
      <c r="I341" s="133" t="s">
        <v>8500</v>
      </c>
      <c r="J341" s="293">
        <v>114113</v>
      </c>
      <c r="K341" s="294" t="s">
        <v>1850</v>
      </c>
      <c r="L341" s="261" t="s">
        <v>8501</v>
      </c>
      <c r="M341" s="261" t="s">
        <v>8502</v>
      </c>
      <c r="N341" s="277"/>
      <c r="O341" s="277"/>
      <c r="P341" s="261" t="s">
        <v>8503</v>
      </c>
      <c r="Q341" s="259" t="s">
        <v>8504</v>
      </c>
      <c r="R341" s="259">
        <v>0</v>
      </c>
      <c r="S341" s="259">
        <v>70</v>
      </c>
      <c r="T341" s="259">
        <v>35</v>
      </c>
      <c r="U341" s="259">
        <v>145</v>
      </c>
      <c r="V341" s="277">
        <v>100</v>
      </c>
      <c r="W341" s="277">
        <v>100</v>
      </c>
      <c r="X341" s="277"/>
      <c r="Y341" s="277">
        <v>6</v>
      </c>
      <c r="Z341" s="277">
        <v>4</v>
      </c>
      <c r="AA341" s="277">
        <v>2</v>
      </c>
      <c r="AB341" s="277">
        <v>17</v>
      </c>
      <c r="AC341" s="277" t="s">
        <v>1850</v>
      </c>
      <c r="AD341" s="277"/>
      <c r="AE341" s="277" t="s">
        <v>8221</v>
      </c>
      <c r="AF341" s="277">
        <v>100</v>
      </c>
      <c r="AG341" s="276" t="s">
        <v>8226</v>
      </c>
      <c r="AH341" s="261" t="s">
        <v>8227</v>
      </c>
      <c r="AI341" s="261">
        <v>100</v>
      </c>
      <c r="AJ341" s="277"/>
      <c r="AK341" s="277"/>
      <c r="AL341" s="277"/>
      <c r="AM341" s="277"/>
      <c r="AN341" s="277"/>
      <c r="AO341" s="277"/>
      <c r="AP341" s="277"/>
      <c r="AQ341" s="277"/>
      <c r="AR341" s="277"/>
      <c r="AS341" s="277"/>
      <c r="AT341" s="277"/>
      <c r="AU341" s="295"/>
      <c r="AV341" s="277"/>
      <c r="AW341" s="277"/>
      <c r="AX341" s="277"/>
      <c r="AY341" s="162"/>
      <c r="AZ341" s="70"/>
      <c r="BA341" s="70"/>
      <c r="BB341" s="70"/>
      <c r="BC341" s="70"/>
      <c r="BD341" s="70"/>
      <c r="BE341" s="70"/>
      <c r="BF341" s="70"/>
      <c r="BG341" s="70"/>
      <c r="BH341" s="70"/>
      <c r="BI341" s="70"/>
    </row>
    <row r="342" spans="1:61" s="54" customFormat="1" ht="82.8" x14ac:dyDescent="0.3">
      <c r="A342" s="692">
        <v>381</v>
      </c>
      <c r="B342" s="684" t="s">
        <v>8177</v>
      </c>
      <c r="C342" s="692">
        <v>5</v>
      </c>
      <c r="D342" s="693"/>
      <c r="E342" s="667" t="s">
        <v>3939</v>
      </c>
      <c r="F342" s="684">
        <v>6777</v>
      </c>
      <c r="G342" s="667" t="s">
        <v>8505</v>
      </c>
      <c r="H342" s="689">
        <v>2000</v>
      </c>
      <c r="I342" s="698" t="s">
        <v>8506</v>
      </c>
      <c r="J342" s="668">
        <v>53678</v>
      </c>
      <c r="K342" s="700" t="s">
        <v>1850</v>
      </c>
      <c r="L342" s="700"/>
      <c r="M342" s="680" t="s">
        <v>8293</v>
      </c>
      <c r="N342" s="680" t="s">
        <v>8507</v>
      </c>
      <c r="O342" s="264" t="s">
        <v>8508</v>
      </c>
      <c r="P342" s="261" t="s">
        <v>8509</v>
      </c>
      <c r="Q342" s="298">
        <v>0</v>
      </c>
      <c r="R342" s="298">
        <v>0</v>
      </c>
      <c r="S342" s="294">
        <v>0</v>
      </c>
      <c r="T342" s="294">
        <v>0</v>
      </c>
      <c r="U342" s="294">
        <v>0</v>
      </c>
      <c r="V342" s="299">
        <v>70</v>
      </c>
      <c r="W342" s="277">
        <v>100</v>
      </c>
      <c r="X342" s="284" t="s">
        <v>8297</v>
      </c>
      <c r="Y342" s="277">
        <v>3</v>
      </c>
      <c r="Z342" s="277">
        <v>11</v>
      </c>
      <c r="AA342" s="277">
        <v>5</v>
      </c>
      <c r="AB342" s="277">
        <v>4</v>
      </c>
      <c r="AC342" s="277" t="s">
        <v>1850</v>
      </c>
      <c r="AD342" s="277" t="s">
        <v>8298</v>
      </c>
      <c r="AE342" s="277" t="s">
        <v>8190</v>
      </c>
      <c r="AF342" s="299">
        <v>21</v>
      </c>
      <c r="AG342" s="277"/>
      <c r="AH342" s="277"/>
      <c r="AI342" s="299"/>
      <c r="AJ342" s="277"/>
      <c r="AK342" s="261" t="s">
        <v>8302</v>
      </c>
      <c r="AL342" s="277">
        <v>21</v>
      </c>
      <c r="AM342" s="277"/>
      <c r="AN342" s="277"/>
      <c r="AO342" s="277"/>
      <c r="AP342" s="277"/>
      <c r="AQ342" s="277"/>
      <c r="AR342" s="277"/>
      <c r="AS342" s="277"/>
      <c r="AT342" s="277"/>
      <c r="AU342" s="295"/>
      <c r="AV342" s="277"/>
      <c r="AW342" s="277"/>
      <c r="AX342" s="277"/>
      <c r="AY342" s="162"/>
      <c r="AZ342" s="70"/>
      <c r="BA342" s="70"/>
      <c r="BB342" s="70"/>
      <c r="BC342" s="70"/>
      <c r="BD342" s="70"/>
      <c r="BE342" s="70"/>
      <c r="BF342" s="70"/>
      <c r="BG342" s="70"/>
      <c r="BH342" s="70"/>
      <c r="BI342" s="70"/>
    </row>
    <row r="343" spans="1:61" s="54" customFormat="1" ht="41.4" x14ac:dyDescent="0.3">
      <c r="A343" s="692"/>
      <c r="B343" s="684"/>
      <c r="C343" s="692"/>
      <c r="D343" s="693"/>
      <c r="E343" s="667"/>
      <c r="F343" s="684"/>
      <c r="G343" s="667"/>
      <c r="H343" s="689"/>
      <c r="I343" s="698"/>
      <c r="J343" s="699"/>
      <c r="K343" s="701"/>
      <c r="L343" s="701"/>
      <c r="M343" s="681"/>
      <c r="N343" s="681"/>
      <c r="O343" s="264"/>
      <c r="P343" s="261" t="s">
        <v>8510</v>
      </c>
      <c r="Q343" s="298">
        <v>0</v>
      </c>
      <c r="R343" s="298">
        <v>0</v>
      </c>
      <c r="S343" s="294">
        <v>0</v>
      </c>
      <c r="T343" s="294">
        <v>0</v>
      </c>
      <c r="U343" s="294">
        <v>0</v>
      </c>
      <c r="V343" s="277">
        <v>70</v>
      </c>
      <c r="W343" s="277">
        <v>100</v>
      </c>
      <c r="X343" s="284" t="s">
        <v>8297</v>
      </c>
      <c r="Y343" s="277"/>
      <c r="Z343" s="277"/>
      <c r="AA343" s="277"/>
      <c r="AB343" s="277">
        <v>4</v>
      </c>
      <c r="AC343" s="277"/>
      <c r="AD343" s="277"/>
      <c r="AE343" s="277" t="s">
        <v>8221</v>
      </c>
      <c r="AF343" s="299">
        <v>21</v>
      </c>
      <c r="AG343" s="300"/>
      <c r="AH343" s="277"/>
      <c r="AI343" s="299"/>
      <c r="AJ343" s="277"/>
      <c r="AK343" s="277"/>
      <c r="AL343" s="277"/>
      <c r="AM343" s="277"/>
      <c r="AN343" s="277"/>
      <c r="AO343" s="277"/>
      <c r="AP343" s="277"/>
      <c r="AQ343" s="277"/>
      <c r="AR343" s="277"/>
      <c r="AS343" s="277"/>
      <c r="AT343" s="277"/>
      <c r="AU343" s="295"/>
      <c r="AV343" s="277"/>
      <c r="AW343" s="277"/>
      <c r="AX343" s="277"/>
      <c r="AY343" s="162"/>
      <c r="AZ343" s="70"/>
      <c r="BA343" s="70"/>
      <c r="BB343" s="70"/>
      <c r="BC343" s="70"/>
      <c r="BD343" s="70"/>
      <c r="BE343" s="70"/>
      <c r="BF343" s="70"/>
      <c r="BG343" s="70"/>
      <c r="BH343" s="70"/>
      <c r="BI343" s="70"/>
    </row>
    <row r="344" spans="1:61" s="54" customFormat="1" ht="41.4" x14ac:dyDescent="0.3">
      <c r="A344" s="692"/>
      <c r="B344" s="684"/>
      <c r="C344" s="692"/>
      <c r="D344" s="693"/>
      <c r="E344" s="667"/>
      <c r="F344" s="684"/>
      <c r="G344" s="667"/>
      <c r="H344" s="689"/>
      <c r="I344" s="698"/>
      <c r="J344" s="669"/>
      <c r="K344" s="702"/>
      <c r="L344" s="702"/>
      <c r="M344" s="682"/>
      <c r="N344" s="682"/>
      <c r="O344" s="264"/>
      <c r="P344" s="261" t="s">
        <v>8511</v>
      </c>
      <c r="Q344" s="298">
        <v>0</v>
      </c>
      <c r="R344" s="298">
        <v>0</v>
      </c>
      <c r="S344" s="294">
        <v>0</v>
      </c>
      <c r="T344" s="294">
        <v>0</v>
      </c>
      <c r="U344" s="294">
        <v>0</v>
      </c>
      <c r="V344" s="277">
        <v>50</v>
      </c>
      <c r="W344" s="277">
        <v>100</v>
      </c>
      <c r="X344" s="284" t="s">
        <v>8297</v>
      </c>
      <c r="Y344" s="277"/>
      <c r="Z344" s="277"/>
      <c r="AA344" s="277"/>
      <c r="AB344" s="277">
        <v>4</v>
      </c>
      <c r="AC344" s="277"/>
      <c r="AD344" s="277"/>
      <c r="AE344" s="277" t="s">
        <v>8221</v>
      </c>
      <c r="AF344" s="277">
        <v>21</v>
      </c>
      <c r="AG344" s="301"/>
      <c r="AH344" s="277"/>
      <c r="AI344" s="277"/>
      <c r="AJ344" s="277"/>
      <c r="AK344" s="277"/>
      <c r="AL344" s="277"/>
      <c r="AM344" s="277"/>
      <c r="AN344" s="277"/>
      <c r="AO344" s="277"/>
      <c r="AP344" s="277"/>
      <c r="AQ344" s="277"/>
      <c r="AR344" s="277"/>
      <c r="AS344" s="277"/>
      <c r="AT344" s="277"/>
      <c r="AU344" s="295"/>
      <c r="AV344" s="277"/>
      <c r="AW344" s="277"/>
      <c r="AX344" s="277"/>
      <c r="AY344" s="162"/>
      <c r="AZ344" s="70"/>
      <c r="BA344" s="70"/>
      <c r="BB344" s="70"/>
      <c r="BC344" s="70"/>
      <c r="BD344" s="70"/>
      <c r="BE344" s="70"/>
      <c r="BF344" s="70"/>
      <c r="BG344" s="70"/>
      <c r="BH344" s="70"/>
      <c r="BI344" s="70"/>
    </row>
    <row r="345" spans="1:61" s="54" customFormat="1" ht="82.8" x14ac:dyDescent="0.3">
      <c r="A345" s="290">
        <v>381</v>
      </c>
      <c r="B345" s="134" t="s">
        <v>8177</v>
      </c>
      <c r="C345" s="302">
        <v>29</v>
      </c>
      <c r="D345" s="279"/>
      <c r="E345" s="169" t="s">
        <v>8512</v>
      </c>
      <c r="F345" s="279">
        <v>10337</v>
      </c>
      <c r="G345" s="134" t="s">
        <v>3933</v>
      </c>
      <c r="H345" s="234">
        <v>2006</v>
      </c>
      <c r="I345" s="303" t="s">
        <v>2804</v>
      </c>
      <c r="J345" s="136" t="s">
        <v>8513</v>
      </c>
      <c r="K345" s="277"/>
      <c r="L345" s="261" t="s">
        <v>8514</v>
      </c>
      <c r="M345" s="261" t="s">
        <v>8515</v>
      </c>
      <c r="N345" s="261" t="s">
        <v>8516</v>
      </c>
      <c r="O345" s="261" t="s">
        <v>8517</v>
      </c>
      <c r="P345" s="261" t="s">
        <v>8518</v>
      </c>
      <c r="Q345" s="259" t="s">
        <v>8519</v>
      </c>
      <c r="R345" s="259">
        <v>0</v>
      </c>
      <c r="S345" s="296">
        <v>1800</v>
      </c>
      <c r="T345" s="280" t="s">
        <v>8520</v>
      </c>
      <c r="U345" s="280" t="s">
        <v>8372</v>
      </c>
      <c r="V345" s="277">
        <v>90</v>
      </c>
      <c r="W345" s="277">
        <v>100</v>
      </c>
      <c r="X345" s="275" t="s">
        <v>8255</v>
      </c>
      <c r="Y345" s="277">
        <v>4</v>
      </c>
      <c r="Z345" s="277">
        <v>7</v>
      </c>
      <c r="AA345" s="277">
        <v>5</v>
      </c>
      <c r="AB345" s="277">
        <v>4</v>
      </c>
      <c r="AC345" s="277"/>
      <c r="AD345" s="261" t="s">
        <v>8521</v>
      </c>
      <c r="AE345" s="277" t="s">
        <v>8221</v>
      </c>
      <c r="AF345" s="277">
        <v>90</v>
      </c>
      <c r="AG345" s="295" t="s">
        <v>8256</v>
      </c>
      <c r="AH345" s="261" t="s">
        <v>8522</v>
      </c>
      <c r="AI345" s="277">
        <v>90</v>
      </c>
      <c r="AJ345" s="277"/>
      <c r="AK345" s="277"/>
      <c r="AL345" s="277"/>
      <c r="AM345" s="277"/>
      <c r="AN345" s="277"/>
      <c r="AO345" s="277"/>
      <c r="AP345" s="277"/>
      <c r="AQ345" s="277"/>
      <c r="AR345" s="277"/>
      <c r="AS345" s="277"/>
      <c r="AT345" s="277"/>
      <c r="AU345" s="295"/>
      <c r="AV345" s="277"/>
      <c r="AW345" s="277"/>
      <c r="AX345" s="277"/>
      <c r="AY345" s="162"/>
      <c r="AZ345" s="70"/>
      <c r="BA345" s="70"/>
      <c r="BB345" s="70"/>
      <c r="BC345" s="70"/>
      <c r="BD345" s="70"/>
      <c r="BE345" s="70"/>
      <c r="BF345" s="70"/>
      <c r="BG345" s="70"/>
      <c r="BH345" s="70"/>
      <c r="BI345" s="70"/>
    </row>
    <row r="346" spans="1:61" s="54" customFormat="1" ht="82.8" x14ac:dyDescent="0.3">
      <c r="A346" s="302">
        <v>381</v>
      </c>
      <c r="B346" s="228" t="s">
        <v>8523</v>
      </c>
      <c r="C346" s="302">
        <v>32</v>
      </c>
      <c r="D346" s="279"/>
      <c r="E346" s="169" t="s">
        <v>8524</v>
      </c>
      <c r="F346" s="134" t="s">
        <v>8525</v>
      </c>
      <c r="G346" s="134" t="s">
        <v>8526</v>
      </c>
      <c r="H346" s="234">
        <v>2001</v>
      </c>
      <c r="I346" s="133" t="s">
        <v>8527</v>
      </c>
      <c r="J346" s="293">
        <v>81613</v>
      </c>
      <c r="K346" s="277" t="s">
        <v>1850</v>
      </c>
      <c r="L346" s="261" t="s">
        <v>8528</v>
      </c>
      <c r="M346" s="261" t="s">
        <v>8529</v>
      </c>
      <c r="N346" s="261" t="s">
        <v>8530</v>
      </c>
      <c r="O346" s="261" t="s">
        <v>8531</v>
      </c>
      <c r="P346" s="277"/>
      <c r="Q346" s="259" t="s">
        <v>8207</v>
      </c>
      <c r="R346" s="259">
        <v>0</v>
      </c>
      <c r="S346" s="259">
        <v>18000</v>
      </c>
      <c r="T346" s="259">
        <v>18000</v>
      </c>
      <c r="U346" s="259">
        <v>36000</v>
      </c>
      <c r="V346" s="277">
        <v>100</v>
      </c>
      <c r="W346" s="277">
        <v>100</v>
      </c>
      <c r="X346" s="275" t="s">
        <v>8208</v>
      </c>
      <c r="Y346" s="261">
        <v>4</v>
      </c>
      <c r="Z346" s="261">
        <v>5</v>
      </c>
      <c r="AA346" s="261">
        <v>5</v>
      </c>
      <c r="AB346" s="261">
        <v>10</v>
      </c>
      <c r="AC346" s="277"/>
      <c r="AD346" s="261" t="s">
        <v>8209</v>
      </c>
      <c r="AE346" s="261" t="s">
        <v>8190</v>
      </c>
      <c r="AF346" s="277">
        <v>100</v>
      </c>
      <c r="AG346" s="276" t="s">
        <v>2313</v>
      </c>
      <c r="AH346" s="277"/>
      <c r="AI346" s="277">
        <v>100</v>
      </c>
      <c r="AJ346" s="277"/>
      <c r="AK346" s="277"/>
      <c r="AL346" s="277"/>
      <c r="AM346" s="277"/>
      <c r="AN346" s="277"/>
      <c r="AO346" s="277"/>
      <c r="AP346" s="277"/>
      <c r="AQ346" s="277"/>
      <c r="AR346" s="277"/>
      <c r="AS346" s="277"/>
      <c r="AT346" s="277"/>
      <c r="AU346" s="295"/>
      <c r="AV346" s="277"/>
      <c r="AW346" s="277"/>
      <c r="AX346" s="277"/>
      <c r="AY346" s="162"/>
      <c r="AZ346" s="70"/>
      <c r="BA346" s="70"/>
      <c r="BB346" s="70"/>
      <c r="BC346" s="70"/>
      <c r="BD346" s="70"/>
      <c r="BE346" s="70"/>
      <c r="BF346" s="70"/>
      <c r="BG346" s="70"/>
      <c r="BH346" s="70"/>
      <c r="BI346" s="70"/>
    </row>
    <row r="347" spans="1:61" s="54" customFormat="1" ht="82.8" x14ac:dyDescent="0.3">
      <c r="A347" s="302">
        <v>381</v>
      </c>
      <c r="B347" s="228" t="s">
        <v>8532</v>
      </c>
      <c r="C347" s="302">
        <v>32</v>
      </c>
      <c r="D347" s="279"/>
      <c r="E347" s="169" t="s">
        <v>8533</v>
      </c>
      <c r="F347" s="134" t="s">
        <v>8525</v>
      </c>
      <c r="G347" s="279" t="s">
        <v>8534</v>
      </c>
      <c r="H347" s="234">
        <v>2001</v>
      </c>
      <c r="I347" s="303" t="s">
        <v>8535</v>
      </c>
      <c r="J347" s="293">
        <v>91632</v>
      </c>
      <c r="K347" s="277" t="s">
        <v>1850</v>
      </c>
      <c r="L347" s="261" t="s">
        <v>8528</v>
      </c>
      <c r="M347" s="261" t="s">
        <v>8529</v>
      </c>
      <c r="N347" s="261" t="s">
        <v>8530</v>
      </c>
      <c r="O347" s="261" t="s">
        <v>8536</v>
      </c>
      <c r="P347" s="277"/>
      <c r="Q347" s="259" t="s">
        <v>8207</v>
      </c>
      <c r="R347" s="259">
        <v>0</v>
      </c>
      <c r="S347" s="259">
        <v>18000</v>
      </c>
      <c r="T347" s="259">
        <v>18000</v>
      </c>
      <c r="U347" s="259">
        <v>36000</v>
      </c>
      <c r="V347" s="277">
        <v>100</v>
      </c>
      <c r="W347" s="277">
        <v>100</v>
      </c>
      <c r="X347" s="275" t="s">
        <v>8208</v>
      </c>
      <c r="Y347" s="261">
        <v>4</v>
      </c>
      <c r="Z347" s="261">
        <v>5</v>
      </c>
      <c r="AA347" s="261">
        <v>5</v>
      </c>
      <c r="AB347" s="261">
        <v>10</v>
      </c>
      <c r="AC347" s="277"/>
      <c r="AD347" s="261" t="s">
        <v>8209</v>
      </c>
      <c r="AE347" s="261" t="s">
        <v>8190</v>
      </c>
      <c r="AF347" s="277">
        <v>100</v>
      </c>
      <c r="AG347" s="276" t="s">
        <v>2313</v>
      </c>
      <c r="AH347" s="277"/>
      <c r="AI347" s="277">
        <v>100</v>
      </c>
      <c r="AJ347" s="277"/>
      <c r="AK347" s="277"/>
      <c r="AL347" s="277"/>
      <c r="AM347" s="277"/>
      <c r="AN347" s="277"/>
      <c r="AO347" s="277"/>
      <c r="AP347" s="277"/>
      <c r="AQ347" s="277"/>
      <c r="AR347" s="277"/>
      <c r="AS347" s="277"/>
      <c r="AT347" s="277"/>
      <c r="AU347" s="295"/>
      <c r="AV347" s="277"/>
      <c r="AW347" s="277"/>
      <c r="AX347" s="277"/>
      <c r="AY347" s="162"/>
      <c r="AZ347" s="70"/>
      <c r="BA347" s="70"/>
      <c r="BB347" s="70"/>
      <c r="BC347" s="70"/>
      <c r="BD347" s="70"/>
      <c r="BE347" s="70"/>
      <c r="BF347" s="70"/>
      <c r="BG347" s="70"/>
      <c r="BH347" s="70"/>
      <c r="BI347" s="70"/>
    </row>
    <row r="348" spans="1:61" s="55" customFormat="1" ht="303.60000000000002" x14ac:dyDescent="0.25">
      <c r="A348" s="683">
        <v>381</v>
      </c>
      <c r="B348" s="684" t="s">
        <v>8177</v>
      </c>
      <c r="C348" s="683">
        <v>30</v>
      </c>
      <c r="D348" s="684"/>
      <c r="E348" s="667" t="s">
        <v>8537</v>
      </c>
      <c r="F348" s="684" t="s">
        <v>8179</v>
      </c>
      <c r="G348" s="667" t="s">
        <v>8538</v>
      </c>
      <c r="H348" s="690" t="s">
        <v>8539</v>
      </c>
      <c r="I348" s="691" t="s">
        <v>8540</v>
      </c>
      <c r="J348" s="685">
        <v>95927.93</v>
      </c>
      <c r="K348" s="680" t="s">
        <v>655</v>
      </c>
      <c r="L348" s="680" t="s">
        <v>8181</v>
      </c>
      <c r="M348" s="680" t="s">
        <v>8541</v>
      </c>
      <c r="N348" s="687" t="s">
        <v>8542</v>
      </c>
      <c r="O348" s="678" t="s">
        <v>8543</v>
      </c>
      <c r="P348" s="304" t="s">
        <v>8544</v>
      </c>
      <c r="Q348" s="305" t="s">
        <v>8545</v>
      </c>
      <c r="R348" s="281">
        <v>0</v>
      </c>
      <c r="S348" s="281">
        <v>0</v>
      </c>
      <c r="T348" s="305" t="s">
        <v>8546</v>
      </c>
      <c r="U348" s="305" t="s">
        <v>8546</v>
      </c>
      <c r="V348" s="278">
        <v>80</v>
      </c>
      <c r="W348" s="261">
        <v>100</v>
      </c>
      <c r="X348" s="275" t="s">
        <v>8188</v>
      </c>
      <c r="Y348" s="261">
        <v>4</v>
      </c>
      <c r="Z348" s="261">
        <v>6</v>
      </c>
      <c r="AA348" s="261">
        <v>1</v>
      </c>
      <c r="AB348" s="261">
        <v>35</v>
      </c>
      <c r="AC348" s="261" t="s">
        <v>655</v>
      </c>
      <c r="AD348" s="261" t="s">
        <v>8189</v>
      </c>
      <c r="AE348" s="261" t="s">
        <v>8190</v>
      </c>
      <c r="AF348" s="261">
        <v>0</v>
      </c>
      <c r="AG348" s="258" t="s">
        <v>8747</v>
      </c>
      <c r="AH348" s="261"/>
      <c r="AI348" s="261">
        <v>50</v>
      </c>
      <c r="AJ348" s="261"/>
      <c r="AK348" s="261"/>
      <c r="AL348" s="261"/>
      <c r="AM348" s="278"/>
      <c r="AN348" s="261"/>
      <c r="AO348" s="261"/>
      <c r="AP348" s="278"/>
      <c r="AQ348" s="261"/>
      <c r="AR348" s="261"/>
      <c r="AS348" s="261"/>
      <c r="AT348" s="261"/>
      <c r="AU348" s="276"/>
      <c r="AV348" s="261"/>
      <c r="AW348" s="261"/>
      <c r="AX348" s="261"/>
      <c r="AY348" s="264"/>
      <c r="AZ348" s="61"/>
      <c r="BA348" s="61"/>
      <c r="BB348" s="61"/>
      <c r="BC348" s="61"/>
      <c r="BD348" s="61"/>
      <c r="BE348" s="61"/>
      <c r="BF348" s="61"/>
      <c r="BG348" s="61"/>
      <c r="BH348" s="61"/>
      <c r="BI348" s="61"/>
    </row>
    <row r="349" spans="1:61" s="55" customFormat="1" ht="331.2" x14ac:dyDescent="0.25">
      <c r="A349" s="683"/>
      <c r="B349" s="684"/>
      <c r="C349" s="683"/>
      <c r="D349" s="684"/>
      <c r="E349" s="667"/>
      <c r="F349" s="684"/>
      <c r="G349" s="667"/>
      <c r="H349" s="690"/>
      <c r="I349" s="691"/>
      <c r="J349" s="686"/>
      <c r="K349" s="682"/>
      <c r="L349" s="682"/>
      <c r="M349" s="682"/>
      <c r="N349" s="688"/>
      <c r="O349" s="679"/>
      <c r="P349" s="304" t="s">
        <v>8547</v>
      </c>
      <c r="Q349" s="258" t="s">
        <v>8186</v>
      </c>
      <c r="R349" s="306">
        <v>0</v>
      </c>
      <c r="S349" s="281">
        <v>0</v>
      </c>
      <c r="T349" s="258" t="s">
        <v>8186</v>
      </c>
      <c r="U349" s="258" t="s">
        <v>8186</v>
      </c>
      <c r="V349" s="261">
        <v>10</v>
      </c>
      <c r="W349" s="261">
        <v>100</v>
      </c>
      <c r="X349" s="275" t="s">
        <v>8188</v>
      </c>
      <c r="Y349" s="261">
        <v>4</v>
      </c>
      <c r="Z349" s="261">
        <v>2</v>
      </c>
      <c r="AA349" s="261">
        <v>1</v>
      </c>
      <c r="AB349" s="261">
        <v>35</v>
      </c>
      <c r="AC349" s="261" t="s">
        <v>655</v>
      </c>
      <c r="AD349" s="261" t="s">
        <v>8189</v>
      </c>
      <c r="AE349" s="261" t="s">
        <v>8190</v>
      </c>
      <c r="AF349" s="261">
        <v>0</v>
      </c>
      <c r="AG349" s="258" t="s">
        <v>8191</v>
      </c>
      <c r="AH349" s="261"/>
      <c r="AI349" s="261">
        <v>70</v>
      </c>
      <c r="AJ349" s="261"/>
      <c r="AK349" s="261"/>
      <c r="AL349" s="261"/>
      <c r="AM349" s="278"/>
      <c r="AN349" s="261"/>
      <c r="AO349" s="261"/>
      <c r="AP349" s="278"/>
      <c r="AQ349" s="261"/>
      <c r="AR349" s="261"/>
      <c r="AS349" s="261"/>
      <c r="AT349" s="261"/>
      <c r="AU349" s="276"/>
      <c r="AV349" s="261"/>
      <c r="AW349" s="261"/>
      <c r="AX349" s="261"/>
      <c r="AY349" s="264"/>
      <c r="AZ349" s="61"/>
      <c r="BA349" s="61"/>
      <c r="BB349" s="61"/>
      <c r="BC349" s="61"/>
      <c r="BD349" s="61"/>
      <c r="BE349" s="61"/>
      <c r="BF349" s="61"/>
      <c r="BG349" s="61"/>
      <c r="BH349" s="61"/>
      <c r="BI349" s="61"/>
    </row>
    <row r="350" spans="1:61" s="54" customFormat="1" ht="96.6" x14ac:dyDescent="0.3">
      <c r="A350" s="307">
        <v>381</v>
      </c>
      <c r="B350" s="228" t="s">
        <v>8289</v>
      </c>
      <c r="C350" s="307"/>
      <c r="D350" s="279"/>
      <c r="E350" s="302" t="s">
        <v>8548</v>
      </c>
      <c r="F350" s="279">
        <v>10990</v>
      </c>
      <c r="G350" s="134" t="s">
        <v>8549</v>
      </c>
      <c r="H350" s="234">
        <v>2009</v>
      </c>
      <c r="I350" s="308" t="s">
        <v>8550</v>
      </c>
      <c r="J350" s="293">
        <v>138627.62</v>
      </c>
      <c r="K350" s="309" t="s">
        <v>677</v>
      </c>
      <c r="L350" s="261" t="s">
        <v>8551</v>
      </c>
      <c r="M350" s="261" t="s">
        <v>8552</v>
      </c>
      <c r="N350" s="261" t="s">
        <v>8553</v>
      </c>
      <c r="O350" s="261" t="s">
        <v>8554</v>
      </c>
      <c r="P350" s="261" t="s">
        <v>8555</v>
      </c>
      <c r="Q350" s="310" t="s">
        <v>8556</v>
      </c>
      <c r="R350" s="298">
        <v>0</v>
      </c>
      <c r="S350" s="311">
        <v>13.75</v>
      </c>
      <c r="T350" s="311">
        <v>19.600000000000001</v>
      </c>
      <c r="U350" s="311">
        <f>+R350+S350+T350</f>
        <v>33.35</v>
      </c>
      <c r="V350" s="312">
        <v>50</v>
      </c>
      <c r="W350" s="277">
        <v>100</v>
      </c>
      <c r="X350" s="275" t="s">
        <v>8557</v>
      </c>
      <c r="Y350" s="277">
        <v>4</v>
      </c>
      <c r="Z350" s="277">
        <v>7</v>
      </c>
      <c r="AA350" s="277">
        <v>4</v>
      </c>
      <c r="AB350" s="277" t="s">
        <v>8558</v>
      </c>
      <c r="AC350" s="277" t="s">
        <v>677</v>
      </c>
      <c r="AD350" s="261" t="s">
        <v>8559</v>
      </c>
      <c r="AE350" s="277" t="s">
        <v>8221</v>
      </c>
      <c r="AF350" s="299">
        <v>70</v>
      </c>
      <c r="AG350" s="277" t="s">
        <v>8224</v>
      </c>
      <c r="AH350" s="297" t="s">
        <v>2325</v>
      </c>
      <c r="AI350" s="299">
        <v>50</v>
      </c>
      <c r="AJ350" s="277" t="s">
        <v>8560</v>
      </c>
      <c r="AK350" s="297" t="s">
        <v>2325</v>
      </c>
      <c r="AL350" s="299">
        <v>50</v>
      </c>
      <c r="AM350" s="277"/>
      <c r="AN350" s="277"/>
      <c r="AO350" s="277"/>
      <c r="AP350" s="277"/>
      <c r="AQ350" s="277"/>
      <c r="AR350" s="277"/>
      <c r="AS350" s="277"/>
      <c r="AT350" s="277"/>
      <c r="AU350" s="295"/>
      <c r="AV350" s="277"/>
      <c r="AW350" s="277"/>
      <c r="AX350" s="277"/>
      <c r="AY350" s="162"/>
      <c r="AZ350" s="70"/>
      <c r="BA350" s="70"/>
      <c r="BB350" s="70"/>
      <c r="BC350" s="70"/>
      <c r="BD350" s="70"/>
      <c r="BE350" s="70"/>
      <c r="BF350" s="70"/>
      <c r="BG350" s="70"/>
      <c r="BH350" s="70"/>
      <c r="BI350" s="70"/>
    </row>
    <row r="351" spans="1:61" s="55" customFormat="1" ht="49.95" customHeight="1" x14ac:dyDescent="0.3">
      <c r="A351" s="132">
        <v>381</v>
      </c>
      <c r="B351" s="134" t="s">
        <v>8289</v>
      </c>
      <c r="C351" s="169">
        <v>30</v>
      </c>
      <c r="D351" s="134"/>
      <c r="E351" s="169" t="s">
        <v>8561</v>
      </c>
      <c r="F351" s="134">
        <v>6135</v>
      </c>
      <c r="G351" s="134" t="s">
        <v>8562</v>
      </c>
      <c r="H351" s="135">
        <v>2009</v>
      </c>
      <c r="I351" s="133" t="s">
        <v>8563</v>
      </c>
      <c r="J351" s="313">
        <v>14000</v>
      </c>
      <c r="K351" s="314" t="s">
        <v>2727</v>
      </c>
      <c r="L351" s="297" t="s">
        <v>8564</v>
      </c>
      <c r="M351" s="297" t="s">
        <v>8565</v>
      </c>
      <c r="N351" s="297" t="s">
        <v>8566</v>
      </c>
      <c r="O351" s="297" t="s">
        <v>8567</v>
      </c>
      <c r="P351" s="297" t="s">
        <v>8568</v>
      </c>
      <c r="Q351" s="315">
        <v>0</v>
      </c>
      <c r="R351" s="281">
        <v>0</v>
      </c>
      <c r="S351" s="281">
        <v>0</v>
      </c>
      <c r="T351" s="281">
        <v>0</v>
      </c>
      <c r="U351" s="281">
        <v>0</v>
      </c>
      <c r="V351" s="297">
        <v>50</v>
      </c>
      <c r="W351" s="297">
        <v>100</v>
      </c>
      <c r="X351" s="275" t="s">
        <v>8569</v>
      </c>
      <c r="Y351" s="261">
        <v>4</v>
      </c>
      <c r="Z351" s="261">
        <v>7</v>
      </c>
      <c r="AA351" s="261">
        <v>6</v>
      </c>
      <c r="AB351" s="261">
        <v>4</v>
      </c>
      <c r="AC351" s="261" t="s">
        <v>677</v>
      </c>
      <c r="AD351" s="261" t="s">
        <v>8559</v>
      </c>
      <c r="AE351" s="261">
        <v>5</v>
      </c>
      <c r="AF351" s="297">
        <v>0</v>
      </c>
      <c r="AG351" s="258" t="s">
        <v>721</v>
      </c>
      <c r="AH351" s="297" t="s">
        <v>8570</v>
      </c>
      <c r="AI351" s="297">
        <v>0</v>
      </c>
      <c r="AJ351" s="297"/>
      <c r="AK351" s="297"/>
      <c r="AL351" s="297"/>
      <c r="AM351" s="297"/>
      <c r="AN351" s="297"/>
      <c r="AO351" s="297"/>
      <c r="AP351" s="297"/>
      <c r="AQ351" s="297"/>
      <c r="AR351" s="297"/>
      <c r="AS351" s="297"/>
      <c r="AT351" s="297"/>
      <c r="AU351" s="316"/>
      <c r="AV351" s="297"/>
      <c r="AW351" s="297"/>
      <c r="AX351" s="297"/>
      <c r="AY351" s="264"/>
      <c r="AZ351" s="61"/>
      <c r="BA351" s="61"/>
      <c r="BB351" s="61"/>
      <c r="BC351" s="61"/>
      <c r="BD351" s="61"/>
      <c r="BE351" s="61"/>
      <c r="BF351" s="61"/>
      <c r="BG351" s="61"/>
      <c r="BH351" s="61"/>
      <c r="BI351" s="61"/>
    </row>
    <row r="352" spans="1:61" s="55" customFormat="1" ht="151.80000000000001" x14ac:dyDescent="0.3">
      <c r="A352" s="132">
        <v>381</v>
      </c>
      <c r="B352" s="134" t="s">
        <v>8289</v>
      </c>
      <c r="C352" s="169">
        <v>30</v>
      </c>
      <c r="D352" s="134"/>
      <c r="E352" s="169" t="s">
        <v>8561</v>
      </c>
      <c r="F352" s="134">
        <v>6136</v>
      </c>
      <c r="G352" s="134" t="s">
        <v>8571</v>
      </c>
      <c r="H352" s="135">
        <v>2009</v>
      </c>
      <c r="I352" s="133" t="s">
        <v>8572</v>
      </c>
      <c r="J352" s="313">
        <v>72918.880000000005</v>
      </c>
      <c r="K352" s="314" t="s">
        <v>677</v>
      </c>
      <c r="L352" s="297" t="s">
        <v>8564</v>
      </c>
      <c r="M352" s="297" t="s">
        <v>8565</v>
      </c>
      <c r="N352" s="297" t="s">
        <v>8573</v>
      </c>
      <c r="O352" s="297" t="s">
        <v>8574</v>
      </c>
      <c r="P352" s="297" t="s">
        <v>8568</v>
      </c>
      <c r="Q352" s="281">
        <v>0</v>
      </c>
      <c r="R352" s="259">
        <v>0</v>
      </c>
      <c r="S352" s="281">
        <v>0</v>
      </c>
      <c r="T352" s="281">
        <v>0</v>
      </c>
      <c r="U352" s="281">
        <v>0</v>
      </c>
      <c r="V352" s="261">
        <v>60</v>
      </c>
      <c r="W352" s="261">
        <v>100</v>
      </c>
      <c r="X352" s="275" t="s">
        <v>8575</v>
      </c>
      <c r="Y352" s="261">
        <v>3</v>
      </c>
      <c r="Z352" s="261">
        <v>1</v>
      </c>
      <c r="AA352" s="261">
        <v>4</v>
      </c>
      <c r="AB352" s="261">
        <v>10</v>
      </c>
      <c r="AC352" s="261" t="s">
        <v>677</v>
      </c>
      <c r="AD352" s="261" t="s">
        <v>8576</v>
      </c>
      <c r="AE352" s="261">
        <v>5</v>
      </c>
      <c r="AF352" s="261">
        <v>70</v>
      </c>
      <c r="AG352" s="261" t="s">
        <v>721</v>
      </c>
      <c r="AH352" s="261" t="s">
        <v>8570</v>
      </c>
      <c r="AI352" s="261">
        <v>75</v>
      </c>
      <c r="AJ352" s="261"/>
      <c r="AK352" s="261"/>
      <c r="AL352" s="261"/>
      <c r="AM352" s="261"/>
      <c r="AN352" s="297"/>
      <c r="AO352" s="297"/>
      <c r="AP352" s="297"/>
      <c r="AQ352" s="297"/>
      <c r="AR352" s="297"/>
      <c r="AS352" s="297"/>
      <c r="AT352" s="297"/>
      <c r="AU352" s="316"/>
      <c r="AV352" s="297"/>
      <c r="AW352" s="297"/>
      <c r="AX352" s="297"/>
      <c r="AY352" s="264"/>
      <c r="AZ352" s="61"/>
      <c r="BA352" s="61"/>
      <c r="BB352" s="61"/>
      <c r="BC352" s="61"/>
      <c r="BD352" s="61"/>
      <c r="BE352" s="61"/>
      <c r="BF352" s="61"/>
      <c r="BG352" s="61"/>
      <c r="BH352" s="61"/>
      <c r="BI352" s="61"/>
    </row>
    <row r="353" spans="1:61" s="54" customFormat="1" ht="49.95" customHeight="1" x14ac:dyDescent="0.3">
      <c r="A353" s="307">
        <v>381</v>
      </c>
      <c r="B353" s="228" t="s">
        <v>8289</v>
      </c>
      <c r="C353" s="302"/>
      <c r="D353" s="279"/>
      <c r="E353" s="302" t="s">
        <v>8418</v>
      </c>
      <c r="F353" s="279">
        <v>8992</v>
      </c>
      <c r="G353" s="134" t="s">
        <v>8577</v>
      </c>
      <c r="H353" s="135" t="s">
        <v>8578</v>
      </c>
      <c r="I353" s="133" t="s">
        <v>8579</v>
      </c>
      <c r="J353" s="293">
        <v>99962.14</v>
      </c>
      <c r="K353" s="309" t="s">
        <v>677</v>
      </c>
      <c r="L353" s="261" t="s">
        <v>8394</v>
      </c>
      <c r="M353" s="261" t="s">
        <v>8395</v>
      </c>
      <c r="N353" s="286" t="s">
        <v>8580</v>
      </c>
      <c r="O353" s="258" t="s">
        <v>8581</v>
      </c>
      <c r="P353" s="261" t="s">
        <v>8582</v>
      </c>
      <c r="Q353" s="259">
        <v>0</v>
      </c>
      <c r="R353" s="259">
        <v>0</v>
      </c>
      <c r="S353" s="259">
        <v>0</v>
      </c>
      <c r="T353" s="259">
        <v>0</v>
      </c>
      <c r="U353" s="259">
        <v>0</v>
      </c>
      <c r="V353" s="277">
        <v>0</v>
      </c>
      <c r="W353" s="277">
        <v>100</v>
      </c>
      <c r="X353" s="287" t="s">
        <v>8399</v>
      </c>
      <c r="Y353" s="277">
        <v>6</v>
      </c>
      <c r="Z353" s="277">
        <v>1</v>
      </c>
      <c r="AA353" s="277">
        <v>1</v>
      </c>
      <c r="AB353" s="277" t="s">
        <v>8415</v>
      </c>
      <c r="AC353" s="277">
        <v>122</v>
      </c>
      <c r="AD353" s="277">
        <v>0</v>
      </c>
      <c r="AE353" s="277" t="s">
        <v>8583</v>
      </c>
      <c r="AF353" s="277">
        <v>100</v>
      </c>
      <c r="AG353" s="261" t="s">
        <v>8401</v>
      </c>
      <c r="AH353" s="277"/>
      <c r="AI353" s="277">
        <v>100</v>
      </c>
      <c r="AJ353" s="277"/>
      <c r="AK353" s="277"/>
      <c r="AL353" s="277"/>
      <c r="AM353" s="277"/>
      <c r="AN353" s="277"/>
      <c r="AO353" s="277"/>
      <c r="AP353" s="277"/>
      <c r="AQ353" s="277"/>
      <c r="AR353" s="277"/>
      <c r="AS353" s="277"/>
      <c r="AT353" s="277"/>
      <c r="AU353" s="295"/>
      <c r="AV353" s="277"/>
      <c r="AW353" s="277"/>
      <c r="AX353" s="277"/>
      <c r="AY353" s="162"/>
      <c r="AZ353" s="70"/>
      <c r="BA353" s="70"/>
      <c r="BB353" s="70"/>
      <c r="BC353" s="70"/>
      <c r="BD353" s="70"/>
      <c r="BE353" s="70"/>
      <c r="BF353" s="70"/>
      <c r="BG353" s="70"/>
      <c r="BH353" s="70"/>
      <c r="BI353" s="70"/>
    </row>
    <row r="354" spans="1:61" s="58" customFormat="1" ht="69" x14ac:dyDescent="0.3">
      <c r="A354" s="290">
        <v>381</v>
      </c>
      <c r="B354" s="134" t="s">
        <v>8177</v>
      </c>
      <c r="C354" s="290"/>
      <c r="D354" s="291"/>
      <c r="E354" s="169" t="s">
        <v>2314</v>
      </c>
      <c r="F354" s="134">
        <v>3702</v>
      </c>
      <c r="G354" s="134" t="s">
        <v>8584</v>
      </c>
      <c r="H354" s="135" t="s">
        <v>8585</v>
      </c>
      <c r="I354" s="133"/>
      <c r="J354" s="136">
        <v>949995</v>
      </c>
      <c r="K354" s="317" t="s">
        <v>8586</v>
      </c>
      <c r="L354" s="261" t="s">
        <v>2319</v>
      </c>
      <c r="M354" s="261" t="s">
        <v>2320</v>
      </c>
      <c r="N354" s="261" t="s">
        <v>2321</v>
      </c>
      <c r="O354" s="261" t="s">
        <v>2322</v>
      </c>
      <c r="P354" s="261">
        <v>1402634</v>
      </c>
      <c r="Q354" s="280">
        <f>+ROUND((U354/1700),2)</f>
        <v>0</v>
      </c>
      <c r="R354" s="281">
        <v>0</v>
      </c>
      <c r="S354" s="281">
        <v>0</v>
      </c>
      <c r="T354" s="281">
        <v>0</v>
      </c>
      <c r="U354" s="281">
        <f>+R354+S354+T354</f>
        <v>0</v>
      </c>
      <c r="V354" s="261">
        <v>100</v>
      </c>
      <c r="W354" s="261">
        <v>100</v>
      </c>
      <c r="X354" s="275" t="s">
        <v>8208</v>
      </c>
      <c r="Y354" s="261">
        <v>4</v>
      </c>
      <c r="Z354" s="261">
        <v>5</v>
      </c>
      <c r="AA354" s="261">
        <v>5</v>
      </c>
      <c r="AB354" s="261">
        <v>10</v>
      </c>
      <c r="AC354" s="261"/>
      <c r="AD354" s="261" t="s">
        <v>8339</v>
      </c>
      <c r="AE354" s="261" t="s">
        <v>8190</v>
      </c>
      <c r="AF354" s="277">
        <v>100</v>
      </c>
      <c r="AG354" s="276" t="s">
        <v>2313</v>
      </c>
      <c r="AH354" s="261" t="s">
        <v>2325</v>
      </c>
      <c r="AI354" s="277">
        <v>100</v>
      </c>
      <c r="AJ354" s="261"/>
      <c r="AK354" s="261"/>
      <c r="AL354" s="261"/>
      <c r="AM354" s="261"/>
      <c r="AN354" s="261"/>
      <c r="AO354" s="261"/>
      <c r="AP354" s="261"/>
      <c r="AQ354" s="261"/>
      <c r="AR354" s="261"/>
      <c r="AS354" s="261"/>
      <c r="AT354" s="261"/>
      <c r="AU354" s="276"/>
      <c r="AV354" s="261"/>
      <c r="AW354" s="261"/>
      <c r="AX354" s="261"/>
      <c r="AY354" s="318"/>
      <c r="AZ354" s="73"/>
      <c r="BA354" s="73"/>
      <c r="BB354" s="73"/>
      <c r="BC354" s="73"/>
      <c r="BD354" s="73"/>
      <c r="BE354" s="73"/>
      <c r="BF354" s="73"/>
      <c r="BG354" s="73"/>
      <c r="BH354" s="73"/>
      <c r="BI354" s="73"/>
    </row>
    <row r="355" spans="1:61" s="58" customFormat="1" ht="110.4" x14ac:dyDescent="0.3">
      <c r="A355" s="290">
        <v>381</v>
      </c>
      <c r="B355" s="134" t="s">
        <v>8177</v>
      </c>
      <c r="C355" s="290">
        <v>30</v>
      </c>
      <c r="D355" s="291"/>
      <c r="E355" s="169" t="s">
        <v>8317</v>
      </c>
      <c r="F355" s="134">
        <v>6013</v>
      </c>
      <c r="G355" s="134" t="s">
        <v>8587</v>
      </c>
      <c r="H355" s="135">
        <v>2011</v>
      </c>
      <c r="I355" s="133" t="s">
        <v>8588</v>
      </c>
      <c r="J355" s="136">
        <v>159300</v>
      </c>
      <c r="K355" s="309" t="s">
        <v>677</v>
      </c>
      <c r="L355" s="261" t="s">
        <v>8181</v>
      </c>
      <c r="M355" s="261" t="s">
        <v>8589</v>
      </c>
      <c r="N355" s="261" t="s">
        <v>8590</v>
      </c>
      <c r="O355" s="261" t="s">
        <v>8591</v>
      </c>
      <c r="P355" s="261">
        <v>1102675</v>
      </c>
      <c r="Q355" s="281">
        <f>+U355/1700</f>
        <v>0</v>
      </c>
      <c r="R355" s="281">
        <v>0</v>
      </c>
      <c r="S355" s="281">
        <v>0</v>
      </c>
      <c r="T355" s="261" t="s">
        <v>8592</v>
      </c>
      <c r="U355" s="281">
        <f>+R355</f>
        <v>0</v>
      </c>
      <c r="V355" s="261">
        <v>20</v>
      </c>
      <c r="W355" s="261">
        <v>100</v>
      </c>
      <c r="X355" s="275" t="s">
        <v>8593</v>
      </c>
      <c r="Y355" s="261">
        <v>4</v>
      </c>
      <c r="Z355" s="261">
        <v>6</v>
      </c>
      <c r="AA355" s="261">
        <v>3</v>
      </c>
      <c r="AB355" s="261">
        <v>35</v>
      </c>
      <c r="AC355" s="261" t="s">
        <v>677</v>
      </c>
      <c r="AD355" s="261" t="s">
        <v>8189</v>
      </c>
      <c r="AE355" s="261" t="s">
        <v>8190</v>
      </c>
      <c r="AF355" s="261">
        <v>0</v>
      </c>
      <c r="AG355" s="258" t="s">
        <v>8748</v>
      </c>
      <c r="AH355" s="261"/>
      <c r="AI355" s="261">
        <v>0</v>
      </c>
      <c r="AJ355" s="261"/>
      <c r="AK355" s="261"/>
      <c r="AL355" s="261"/>
      <c r="AM355" s="261"/>
      <c r="AN355" s="261"/>
      <c r="AO355" s="261"/>
      <c r="AP355" s="261"/>
      <c r="AQ355" s="261"/>
      <c r="AR355" s="261"/>
      <c r="AS355" s="261"/>
      <c r="AT355" s="261"/>
      <c r="AU355" s="276"/>
      <c r="AV355" s="261"/>
      <c r="AW355" s="261"/>
      <c r="AX355" s="261"/>
      <c r="AY355" s="318"/>
      <c r="AZ355" s="73"/>
      <c r="BA355" s="73"/>
      <c r="BB355" s="73"/>
      <c r="BC355" s="73"/>
      <c r="BD355" s="73"/>
      <c r="BE355" s="73"/>
      <c r="BF355" s="73"/>
      <c r="BG355" s="73"/>
      <c r="BH355" s="73"/>
      <c r="BI355" s="73"/>
    </row>
    <row r="356" spans="1:61" s="58" customFormat="1" ht="151.80000000000001" x14ac:dyDescent="0.3">
      <c r="A356" s="290">
        <v>381</v>
      </c>
      <c r="B356" s="134" t="s">
        <v>8177</v>
      </c>
      <c r="C356" s="290"/>
      <c r="D356" s="291"/>
      <c r="E356" s="169" t="s">
        <v>8227</v>
      </c>
      <c r="F356" s="134">
        <v>7002</v>
      </c>
      <c r="G356" s="134" t="s">
        <v>8594</v>
      </c>
      <c r="H356" s="135">
        <v>2011</v>
      </c>
      <c r="I356" s="133"/>
      <c r="J356" s="136">
        <v>1975374.27</v>
      </c>
      <c r="K356" s="309" t="s">
        <v>677</v>
      </c>
      <c r="L356" s="261" t="s">
        <v>8595</v>
      </c>
      <c r="M356" s="261" t="s">
        <v>8596</v>
      </c>
      <c r="N356" s="261" t="s">
        <v>8597</v>
      </c>
      <c r="O356" s="261" t="s">
        <v>8598</v>
      </c>
      <c r="P356" s="261">
        <v>1403656</v>
      </c>
      <c r="Q356" s="261" t="s">
        <v>8599</v>
      </c>
      <c r="R356" s="281">
        <v>0</v>
      </c>
      <c r="S356" s="281">
        <v>160000</v>
      </c>
      <c r="T356" s="261" t="s">
        <v>8600</v>
      </c>
      <c r="U356" s="281">
        <f>+R356+S356+50</f>
        <v>160050</v>
      </c>
      <c r="V356" s="304">
        <v>90</v>
      </c>
      <c r="W356" s="304">
        <v>99.86</v>
      </c>
      <c r="X356" s="275" t="s">
        <v>8426</v>
      </c>
      <c r="Y356" s="261">
        <v>3</v>
      </c>
      <c r="Z356" s="261">
        <v>3</v>
      </c>
      <c r="AA356" s="261">
        <v>1</v>
      </c>
      <c r="AB356" s="261">
        <v>10.7</v>
      </c>
      <c r="AC356" s="261" t="s">
        <v>677</v>
      </c>
      <c r="AD356" s="261">
        <v>50</v>
      </c>
      <c r="AE356" s="261" t="s">
        <v>8221</v>
      </c>
      <c r="AF356" s="261">
        <v>80</v>
      </c>
      <c r="AG356" s="258" t="s">
        <v>8226</v>
      </c>
      <c r="AH356" s="261" t="s">
        <v>8601</v>
      </c>
      <c r="AI356" s="319">
        <v>40</v>
      </c>
      <c r="AJ356" s="261" t="s">
        <v>8749</v>
      </c>
      <c r="AK356" s="261">
        <v>5380</v>
      </c>
      <c r="AL356" s="261">
        <v>20</v>
      </c>
      <c r="AM356" s="261" t="s">
        <v>8750</v>
      </c>
      <c r="AN356" s="261">
        <v>10921</v>
      </c>
      <c r="AO356" s="261">
        <v>10</v>
      </c>
      <c r="AP356" s="261" t="s">
        <v>5703</v>
      </c>
      <c r="AQ356" s="261">
        <v>17893</v>
      </c>
      <c r="AR356" s="261">
        <v>10</v>
      </c>
      <c r="AS356" s="261"/>
      <c r="AT356" s="261"/>
      <c r="AU356" s="276"/>
      <c r="AV356" s="261"/>
      <c r="AW356" s="261"/>
      <c r="AX356" s="261"/>
      <c r="AY356" s="318"/>
      <c r="AZ356" s="73"/>
      <c r="BA356" s="73"/>
      <c r="BB356" s="73"/>
      <c r="BC356" s="73"/>
      <c r="BD356" s="73"/>
      <c r="BE356" s="73"/>
      <c r="BF356" s="73"/>
      <c r="BG356" s="73"/>
      <c r="BH356" s="73"/>
      <c r="BI356" s="73"/>
    </row>
    <row r="357" spans="1:61" s="58" customFormat="1" ht="82.8" x14ac:dyDescent="0.3">
      <c r="A357" s="290">
        <v>381</v>
      </c>
      <c r="B357" s="134" t="s">
        <v>8177</v>
      </c>
      <c r="C357" s="169">
        <v>29</v>
      </c>
      <c r="D357" s="291"/>
      <c r="E357" s="169" t="s">
        <v>8246</v>
      </c>
      <c r="F357" s="134">
        <v>10331</v>
      </c>
      <c r="G357" s="134" t="s">
        <v>8602</v>
      </c>
      <c r="H357" s="135">
        <v>2012</v>
      </c>
      <c r="I357" s="133" t="s">
        <v>8603</v>
      </c>
      <c r="J357" s="136">
        <v>23370</v>
      </c>
      <c r="K357" s="320" t="s">
        <v>8772</v>
      </c>
      <c r="L357" s="297" t="s">
        <v>8362</v>
      </c>
      <c r="M357" s="261" t="s">
        <v>8250</v>
      </c>
      <c r="N357" s="261" t="s">
        <v>8604</v>
      </c>
      <c r="O357" s="261" t="s">
        <v>8605</v>
      </c>
      <c r="P357" s="277" t="s">
        <v>8606</v>
      </c>
      <c r="Q357" s="261" t="s">
        <v>8607</v>
      </c>
      <c r="R357" s="281">
        <v>0</v>
      </c>
      <c r="S357" s="281">
        <v>5000</v>
      </c>
      <c r="T357" s="261" t="s">
        <v>8519</v>
      </c>
      <c r="U357" s="281">
        <f>+R357+S357+28</f>
        <v>5028</v>
      </c>
      <c r="V357" s="261">
        <v>50</v>
      </c>
      <c r="W357" s="304">
        <v>100</v>
      </c>
      <c r="X357" s="275" t="s">
        <v>8255</v>
      </c>
      <c r="Y357" s="261">
        <v>2</v>
      </c>
      <c r="Z357" s="261">
        <v>5</v>
      </c>
      <c r="AA357" s="261">
        <v>6</v>
      </c>
      <c r="AB357" s="261">
        <v>17</v>
      </c>
      <c r="AC357" s="261" t="s">
        <v>8608</v>
      </c>
      <c r="AD357" s="261"/>
      <c r="AE357" s="261" t="s">
        <v>8221</v>
      </c>
      <c r="AF357" s="261">
        <v>50</v>
      </c>
      <c r="AG357" s="261" t="s">
        <v>8256</v>
      </c>
      <c r="AH357" s="261" t="s">
        <v>2325</v>
      </c>
      <c r="AI357" s="304">
        <v>90</v>
      </c>
      <c r="AJ357" s="261"/>
      <c r="AK357" s="261"/>
      <c r="AL357" s="261"/>
      <c r="AM357" s="261"/>
      <c r="AN357" s="261"/>
      <c r="AO357" s="261"/>
      <c r="AP357" s="261"/>
      <c r="AQ357" s="261"/>
      <c r="AR357" s="261"/>
      <c r="AS357" s="261"/>
      <c r="AT357" s="261"/>
      <c r="AU357" s="261"/>
      <c r="AV357" s="261"/>
      <c r="AW357" s="261"/>
      <c r="AX357" s="261"/>
      <c r="AY357" s="318"/>
      <c r="AZ357" s="73"/>
      <c r="BA357" s="73"/>
      <c r="BB357" s="73"/>
      <c r="BC357" s="73"/>
      <c r="BD357" s="73"/>
      <c r="BE357" s="73"/>
      <c r="BF357" s="73"/>
      <c r="BG357" s="73"/>
      <c r="BH357" s="73"/>
      <c r="BI357" s="73"/>
    </row>
    <row r="358" spans="1:61" s="58" customFormat="1" ht="96.6" x14ac:dyDescent="0.3">
      <c r="A358" s="290">
        <v>381</v>
      </c>
      <c r="B358" s="134" t="s">
        <v>8177</v>
      </c>
      <c r="C358" s="169"/>
      <c r="D358" s="291"/>
      <c r="E358" s="290" t="s">
        <v>2314</v>
      </c>
      <c r="F358" s="134">
        <v>3702</v>
      </c>
      <c r="G358" s="134" t="s">
        <v>8609</v>
      </c>
      <c r="H358" s="135" t="s">
        <v>8610</v>
      </c>
      <c r="I358" s="133"/>
      <c r="J358" s="136">
        <v>20788.8</v>
      </c>
      <c r="K358" s="309" t="s">
        <v>693</v>
      </c>
      <c r="L358" s="261" t="s">
        <v>2319</v>
      </c>
      <c r="M358" s="261" t="s">
        <v>2320</v>
      </c>
      <c r="N358" s="261" t="s">
        <v>2321</v>
      </c>
      <c r="O358" s="261" t="s">
        <v>2322</v>
      </c>
      <c r="P358" s="261" t="s">
        <v>8611</v>
      </c>
      <c r="Q358" s="261" t="s">
        <v>8339</v>
      </c>
      <c r="R358" s="281">
        <f>+U358/1700</f>
        <v>2.4229411764705882</v>
      </c>
      <c r="S358" s="281">
        <v>0</v>
      </c>
      <c r="T358" s="281">
        <v>0</v>
      </c>
      <c r="U358" s="281">
        <v>4119</v>
      </c>
      <c r="V358" s="261">
        <v>100</v>
      </c>
      <c r="W358" s="261">
        <v>96</v>
      </c>
      <c r="X358" s="275" t="s">
        <v>8208</v>
      </c>
      <c r="Y358" s="261">
        <v>4</v>
      </c>
      <c r="Z358" s="261">
        <v>5</v>
      </c>
      <c r="AA358" s="261">
        <v>5</v>
      </c>
      <c r="AB358" s="261">
        <v>10</v>
      </c>
      <c r="AC358" s="261"/>
      <c r="AD358" s="261" t="s">
        <v>8339</v>
      </c>
      <c r="AE358" s="261" t="s">
        <v>8190</v>
      </c>
      <c r="AF358" s="277">
        <v>100</v>
      </c>
      <c r="AG358" s="276" t="s">
        <v>2313</v>
      </c>
      <c r="AH358" s="261" t="s">
        <v>2325</v>
      </c>
      <c r="AI358" s="277">
        <v>100</v>
      </c>
      <c r="AJ358" s="261"/>
      <c r="AK358" s="261"/>
      <c r="AL358" s="261"/>
      <c r="AM358" s="261"/>
      <c r="AN358" s="261"/>
      <c r="AO358" s="261"/>
      <c r="AP358" s="261"/>
      <c r="AQ358" s="261"/>
      <c r="AR358" s="261"/>
      <c r="AS358" s="261"/>
      <c r="AT358" s="261"/>
      <c r="AU358" s="261"/>
      <c r="AV358" s="261"/>
      <c r="AW358" s="261"/>
      <c r="AX358" s="261"/>
      <c r="AY358" s="318"/>
      <c r="AZ358" s="73"/>
      <c r="BA358" s="73"/>
      <c r="BB358" s="73"/>
      <c r="BC358" s="73"/>
      <c r="BD358" s="73"/>
      <c r="BE358" s="73"/>
      <c r="BF358" s="73"/>
      <c r="BG358" s="73"/>
      <c r="BH358" s="73"/>
      <c r="BI358" s="73"/>
    </row>
    <row r="359" spans="1:61" s="58" customFormat="1" ht="69" x14ac:dyDescent="0.3">
      <c r="A359" s="290">
        <v>381</v>
      </c>
      <c r="B359" s="134" t="s">
        <v>8177</v>
      </c>
      <c r="C359" s="169"/>
      <c r="D359" s="291"/>
      <c r="E359" s="290" t="s">
        <v>2314</v>
      </c>
      <c r="F359" s="134">
        <v>3702</v>
      </c>
      <c r="G359" s="134" t="s">
        <v>8612</v>
      </c>
      <c r="H359" s="135">
        <v>2016</v>
      </c>
      <c r="I359" s="133" t="s">
        <v>8613</v>
      </c>
      <c r="J359" s="136">
        <v>31175.22</v>
      </c>
      <c r="K359" s="309" t="s">
        <v>693</v>
      </c>
      <c r="L359" s="261" t="s">
        <v>2319</v>
      </c>
      <c r="M359" s="261" t="s">
        <v>2320</v>
      </c>
      <c r="N359" s="261" t="s">
        <v>2321</v>
      </c>
      <c r="O359" s="261" t="s">
        <v>2322</v>
      </c>
      <c r="P359" s="300">
        <v>1403997</v>
      </c>
      <c r="Q359" s="280">
        <f t="shared" ref="Q359:Q364" si="10">+ROUND((U359/1700),2)</f>
        <v>3.93</v>
      </c>
      <c r="R359" s="281">
        <v>6682</v>
      </c>
      <c r="S359" s="281">
        <v>0</v>
      </c>
      <c r="T359" s="281">
        <v>0</v>
      </c>
      <c r="U359" s="281">
        <f>+R359+T359+S359</f>
        <v>6682</v>
      </c>
      <c r="V359" s="261">
        <v>100</v>
      </c>
      <c r="W359" s="261">
        <v>77</v>
      </c>
      <c r="X359" s="275" t="s">
        <v>8208</v>
      </c>
      <c r="Y359" s="261">
        <v>4</v>
      </c>
      <c r="Z359" s="261">
        <v>5</v>
      </c>
      <c r="AA359" s="261">
        <v>5</v>
      </c>
      <c r="AB359" s="261">
        <v>10</v>
      </c>
      <c r="AC359" s="261"/>
      <c r="AD359" s="261" t="s">
        <v>8339</v>
      </c>
      <c r="AE359" s="261" t="s">
        <v>8190</v>
      </c>
      <c r="AF359" s="277">
        <v>100</v>
      </c>
      <c r="AG359" s="276" t="s">
        <v>2313</v>
      </c>
      <c r="AH359" s="261" t="s">
        <v>2325</v>
      </c>
      <c r="AI359" s="277">
        <v>100</v>
      </c>
      <c r="AJ359" s="261"/>
      <c r="AK359" s="261"/>
      <c r="AL359" s="261"/>
      <c r="AM359" s="261"/>
      <c r="AN359" s="261"/>
      <c r="AO359" s="261"/>
      <c r="AP359" s="261"/>
      <c r="AQ359" s="261"/>
      <c r="AR359" s="261"/>
      <c r="AS359" s="261"/>
      <c r="AT359" s="261"/>
      <c r="AU359" s="261"/>
      <c r="AV359" s="261"/>
      <c r="AW359" s="261"/>
      <c r="AX359" s="261"/>
      <c r="AY359" s="318"/>
      <c r="AZ359" s="73"/>
      <c r="BA359" s="73"/>
      <c r="BB359" s="73"/>
      <c r="BC359" s="73"/>
      <c r="BD359" s="73"/>
      <c r="BE359" s="73"/>
      <c r="BF359" s="73"/>
      <c r="BG359" s="73"/>
      <c r="BH359" s="73"/>
      <c r="BI359" s="73"/>
    </row>
    <row r="360" spans="1:61" s="58" customFormat="1" ht="69" x14ac:dyDescent="0.3">
      <c r="A360" s="290">
        <v>381</v>
      </c>
      <c r="B360" s="134" t="s">
        <v>8177</v>
      </c>
      <c r="C360" s="169"/>
      <c r="D360" s="291"/>
      <c r="E360" s="290" t="s">
        <v>2314</v>
      </c>
      <c r="F360" s="134">
        <v>3702</v>
      </c>
      <c r="G360" s="134" t="s">
        <v>8614</v>
      </c>
      <c r="H360" s="135">
        <v>2016</v>
      </c>
      <c r="I360" s="133" t="s">
        <v>8615</v>
      </c>
      <c r="J360" s="136">
        <v>47989.37</v>
      </c>
      <c r="K360" s="309" t="s">
        <v>693</v>
      </c>
      <c r="L360" s="261" t="s">
        <v>2319</v>
      </c>
      <c r="M360" s="261" t="s">
        <v>2320</v>
      </c>
      <c r="N360" s="261" t="s">
        <v>3801</v>
      </c>
      <c r="O360" s="261" t="s">
        <v>8616</v>
      </c>
      <c r="P360" s="300">
        <v>1404036</v>
      </c>
      <c r="Q360" s="280">
        <f t="shared" si="10"/>
        <v>5.58</v>
      </c>
      <c r="R360" s="281">
        <v>9494.02</v>
      </c>
      <c r="S360" s="281">
        <v>0</v>
      </c>
      <c r="T360" s="281">
        <v>0</v>
      </c>
      <c r="U360" s="281">
        <f t="shared" ref="U360:U365" si="11">+R360+S360+T360</f>
        <v>9494.02</v>
      </c>
      <c r="V360" s="261">
        <v>100</v>
      </c>
      <c r="W360" s="261">
        <v>70</v>
      </c>
      <c r="X360" s="275" t="s">
        <v>8208</v>
      </c>
      <c r="Y360" s="261">
        <v>4</v>
      </c>
      <c r="Z360" s="261">
        <v>5</v>
      </c>
      <c r="AA360" s="261">
        <v>5</v>
      </c>
      <c r="AB360" s="261">
        <v>10</v>
      </c>
      <c r="AC360" s="261"/>
      <c r="AD360" s="261" t="s">
        <v>8339</v>
      </c>
      <c r="AE360" s="261" t="s">
        <v>8190</v>
      </c>
      <c r="AF360" s="277">
        <v>101</v>
      </c>
      <c r="AG360" s="276" t="s">
        <v>2313</v>
      </c>
      <c r="AH360" s="261" t="s">
        <v>2325</v>
      </c>
      <c r="AI360" s="277">
        <v>101</v>
      </c>
      <c r="AJ360" s="261"/>
      <c r="AK360" s="261"/>
      <c r="AL360" s="261"/>
      <c r="AM360" s="261"/>
      <c r="AN360" s="261"/>
      <c r="AO360" s="261"/>
      <c r="AP360" s="261"/>
      <c r="AQ360" s="261"/>
      <c r="AR360" s="261"/>
      <c r="AS360" s="261"/>
      <c r="AT360" s="261"/>
      <c r="AU360" s="261"/>
      <c r="AV360" s="261"/>
      <c r="AW360" s="261"/>
      <c r="AX360" s="261"/>
      <c r="AY360" s="318"/>
      <c r="AZ360" s="73"/>
      <c r="BA360" s="73"/>
      <c r="BB360" s="73"/>
      <c r="BC360" s="73"/>
      <c r="BD360" s="73"/>
      <c r="BE360" s="73"/>
      <c r="BF360" s="73"/>
      <c r="BG360" s="73"/>
      <c r="BH360" s="73"/>
      <c r="BI360" s="73"/>
    </row>
    <row r="361" spans="1:61" s="58" customFormat="1" ht="69" x14ac:dyDescent="0.3">
      <c r="A361" s="290">
        <v>381</v>
      </c>
      <c r="B361" s="134" t="s">
        <v>8177</v>
      </c>
      <c r="C361" s="169"/>
      <c r="D361" s="291"/>
      <c r="E361" s="290" t="s">
        <v>8228</v>
      </c>
      <c r="F361" s="134">
        <v>28143</v>
      </c>
      <c r="G361" s="134" t="s">
        <v>8617</v>
      </c>
      <c r="H361" s="135">
        <v>2016</v>
      </c>
      <c r="I361" s="133" t="s">
        <v>8618</v>
      </c>
      <c r="J361" s="136">
        <v>91143.21</v>
      </c>
      <c r="K361" s="309" t="s">
        <v>693</v>
      </c>
      <c r="L361" s="261"/>
      <c r="M361" s="261"/>
      <c r="N361" s="261" t="s">
        <v>8619</v>
      </c>
      <c r="O361" s="261"/>
      <c r="P361" s="300">
        <v>1304826</v>
      </c>
      <c r="Q361" s="280">
        <f t="shared" si="10"/>
        <v>12.42</v>
      </c>
      <c r="R361" s="281">
        <v>21114.240000000002</v>
      </c>
      <c r="S361" s="281">
        <v>0</v>
      </c>
      <c r="T361" s="281">
        <v>0</v>
      </c>
      <c r="U361" s="281">
        <f t="shared" si="11"/>
        <v>21114.240000000002</v>
      </c>
      <c r="V361" s="261"/>
      <c r="W361" s="261">
        <v>61</v>
      </c>
      <c r="X361" s="275"/>
      <c r="Y361" s="261"/>
      <c r="Z361" s="261"/>
      <c r="AA361" s="261"/>
      <c r="AB361" s="261"/>
      <c r="AC361" s="261"/>
      <c r="AD361" s="261"/>
      <c r="AE361" s="261"/>
      <c r="AF361" s="277"/>
      <c r="AG361" s="295"/>
      <c r="AH361" s="261"/>
      <c r="AI361" s="277"/>
      <c r="AJ361" s="261"/>
      <c r="AK361" s="261"/>
      <c r="AL361" s="261"/>
      <c r="AM361" s="261"/>
      <c r="AN361" s="261"/>
      <c r="AO361" s="261"/>
      <c r="AP361" s="261"/>
      <c r="AQ361" s="261"/>
      <c r="AR361" s="261"/>
      <c r="AS361" s="261"/>
      <c r="AT361" s="261"/>
      <c r="AU361" s="261"/>
      <c r="AV361" s="261"/>
      <c r="AW361" s="261"/>
      <c r="AX361" s="261"/>
      <c r="AY361" s="318"/>
      <c r="AZ361" s="73"/>
      <c r="BA361" s="73"/>
      <c r="BB361" s="73"/>
      <c r="BC361" s="73"/>
      <c r="BD361" s="73"/>
      <c r="BE361" s="73"/>
      <c r="BF361" s="73"/>
      <c r="BG361" s="73"/>
      <c r="BH361" s="73"/>
      <c r="BI361" s="73"/>
    </row>
    <row r="362" spans="1:61" s="58" customFormat="1" ht="55.2" x14ac:dyDescent="0.3">
      <c r="A362" s="290">
        <v>381</v>
      </c>
      <c r="B362" s="134" t="s">
        <v>8177</v>
      </c>
      <c r="C362" s="169"/>
      <c r="D362" s="291"/>
      <c r="E362" s="290" t="s">
        <v>8225</v>
      </c>
      <c r="F362" s="134">
        <v>21806</v>
      </c>
      <c r="G362" s="134" t="s">
        <v>8620</v>
      </c>
      <c r="H362" s="135">
        <v>2016</v>
      </c>
      <c r="I362" s="133" t="s">
        <v>8621</v>
      </c>
      <c r="J362" s="136">
        <v>38276.28</v>
      </c>
      <c r="K362" s="309" t="s">
        <v>693</v>
      </c>
      <c r="L362" s="261" t="s">
        <v>8622</v>
      </c>
      <c r="M362" s="261" t="s">
        <v>8623</v>
      </c>
      <c r="N362" s="261" t="s">
        <v>8624</v>
      </c>
      <c r="O362" s="261" t="s">
        <v>8625</v>
      </c>
      <c r="P362" s="300">
        <v>1404040</v>
      </c>
      <c r="Q362" s="280">
        <f t="shared" si="10"/>
        <v>4.45</v>
      </c>
      <c r="R362" s="281">
        <v>7572.23</v>
      </c>
      <c r="S362" s="281">
        <v>0</v>
      </c>
      <c r="T362" s="281">
        <v>0</v>
      </c>
      <c r="U362" s="281">
        <f t="shared" si="11"/>
        <v>7572.23</v>
      </c>
      <c r="V362" s="285">
        <v>0.1</v>
      </c>
      <c r="W362" s="261">
        <v>67</v>
      </c>
      <c r="X362" s="275" t="s">
        <v>8626</v>
      </c>
      <c r="Y362" s="261">
        <v>2</v>
      </c>
      <c r="Z362" s="261">
        <v>5</v>
      </c>
      <c r="AA362" s="261">
        <v>6</v>
      </c>
      <c r="AB362" s="261">
        <v>17</v>
      </c>
      <c r="AC362" s="261" t="s">
        <v>693</v>
      </c>
      <c r="AD362" s="261" t="s">
        <v>8241</v>
      </c>
      <c r="AE362" s="261" t="s">
        <v>8190</v>
      </c>
      <c r="AF362" s="277">
        <v>10</v>
      </c>
      <c r="AG362" s="295" t="s">
        <v>8224</v>
      </c>
      <c r="AH362" s="261" t="s">
        <v>2325</v>
      </c>
      <c r="AI362" s="277">
        <v>10</v>
      </c>
      <c r="AJ362" s="261"/>
      <c r="AK362" s="261"/>
      <c r="AL362" s="261"/>
      <c r="AM362" s="261"/>
      <c r="AN362" s="261"/>
      <c r="AO362" s="261"/>
      <c r="AP362" s="261"/>
      <c r="AQ362" s="261"/>
      <c r="AR362" s="261"/>
      <c r="AS362" s="261"/>
      <c r="AT362" s="261"/>
      <c r="AU362" s="261"/>
      <c r="AV362" s="261"/>
      <c r="AW362" s="261"/>
      <c r="AX362" s="261"/>
      <c r="AY362" s="318"/>
      <c r="AZ362" s="73"/>
      <c r="BA362" s="73"/>
      <c r="BB362" s="73"/>
      <c r="BC362" s="73"/>
      <c r="BD362" s="73"/>
      <c r="BE362" s="73"/>
      <c r="BF362" s="73"/>
      <c r="BG362" s="73"/>
      <c r="BH362" s="73"/>
      <c r="BI362" s="73"/>
    </row>
    <row r="363" spans="1:61" s="58" customFormat="1" ht="138" x14ac:dyDescent="0.3">
      <c r="A363" s="290">
        <v>381</v>
      </c>
      <c r="B363" s="134" t="s">
        <v>8177</v>
      </c>
      <c r="C363" s="169">
        <v>30</v>
      </c>
      <c r="D363" s="291"/>
      <c r="E363" s="290" t="s">
        <v>8561</v>
      </c>
      <c r="F363" s="134">
        <v>6135</v>
      </c>
      <c r="G363" s="134" t="s">
        <v>8627</v>
      </c>
      <c r="H363" s="135">
        <v>2016</v>
      </c>
      <c r="I363" s="133" t="s">
        <v>8628</v>
      </c>
      <c r="J363" s="136">
        <v>53898.51</v>
      </c>
      <c r="K363" s="309" t="s">
        <v>693</v>
      </c>
      <c r="L363" s="261" t="s">
        <v>8564</v>
      </c>
      <c r="M363" s="261" t="s">
        <v>8565</v>
      </c>
      <c r="N363" s="261" t="s">
        <v>8629</v>
      </c>
      <c r="O363" s="261" t="s">
        <v>8630</v>
      </c>
      <c r="P363" s="300">
        <v>1103429</v>
      </c>
      <c r="Q363" s="280">
        <f t="shared" si="10"/>
        <v>6.27</v>
      </c>
      <c r="R363" s="281">
        <v>10663.07</v>
      </c>
      <c r="S363" s="281">
        <v>0</v>
      </c>
      <c r="T363" s="281">
        <v>0</v>
      </c>
      <c r="U363" s="281">
        <f t="shared" si="11"/>
        <v>10663.07</v>
      </c>
      <c r="V363" s="285">
        <v>0.8</v>
      </c>
      <c r="W363" s="261">
        <v>63</v>
      </c>
      <c r="X363" s="284" t="s">
        <v>8297</v>
      </c>
      <c r="Y363" s="261">
        <v>3</v>
      </c>
      <c r="Z363" s="261">
        <v>2</v>
      </c>
      <c r="AA363" s="261">
        <v>1</v>
      </c>
      <c r="AB363" s="261">
        <v>4</v>
      </c>
      <c r="AC363" s="261" t="s">
        <v>693</v>
      </c>
      <c r="AD363" s="261">
        <v>0</v>
      </c>
      <c r="AE363" s="261" t="s">
        <v>8190</v>
      </c>
      <c r="AF363" s="312">
        <v>80</v>
      </c>
      <c r="AG363" s="295" t="s">
        <v>8631</v>
      </c>
      <c r="AH363" s="261" t="s">
        <v>8632</v>
      </c>
      <c r="AI363" s="312">
        <v>80</v>
      </c>
      <c r="AJ363" s="261"/>
      <c r="AK363" s="261"/>
      <c r="AL363" s="261"/>
      <c r="AM363" s="261"/>
      <c r="AN363" s="261"/>
      <c r="AO363" s="261"/>
      <c r="AP363" s="261"/>
      <c r="AQ363" s="261"/>
      <c r="AR363" s="261"/>
      <c r="AS363" s="261"/>
      <c r="AT363" s="261"/>
      <c r="AU363" s="261"/>
      <c r="AV363" s="261"/>
      <c r="AW363" s="261"/>
      <c r="AX363" s="261"/>
      <c r="AY363" s="318"/>
      <c r="AZ363" s="73"/>
      <c r="BA363" s="73"/>
      <c r="BB363" s="73"/>
      <c r="BC363" s="73"/>
      <c r="BD363" s="73"/>
      <c r="BE363" s="73"/>
      <c r="BF363" s="73"/>
      <c r="BG363" s="73"/>
      <c r="BH363" s="73"/>
      <c r="BI363" s="73"/>
    </row>
    <row r="364" spans="1:61" s="58" customFormat="1" ht="110.4" x14ac:dyDescent="0.3">
      <c r="A364" s="290">
        <v>381</v>
      </c>
      <c r="B364" s="134" t="s">
        <v>8177</v>
      </c>
      <c r="C364" s="169">
        <v>30</v>
      </c>
      <c r="D364" s="291"/>
      <c r="E364" s="290" t="s">
        <v>8561</v>
      </c>
      <c r="F364" s="134">
        <v>6135</v>
      </c>
      <c r="G364" s="134" t="s">
        <v>8633</v>
      </c>
      <c r="H364" s="135">
        <v>2017</v>
      </c>
      <c r="I364" s="133" t="s">
        <v>8634</v>
      </c>
      <c r="J364" s="136">
        <v>114674.57</v>
      </c>
      <c r="K364" s="309" t="s">
        <v>693</v>
      </c>
      <c r="L364" s="261" t="s">
        <v>8564</v>
      </c>
      <c r="M364" s="261" t="s">
        <v>8565</v>
      </c>
      <c r="N364" s="261" t="s">
        <v>8629</v>
      </c>
      <c r="O364" s="261" t="s">
        <v>8630</v>
      </c>
      <c r="P364" s="300">
        <v>1103460</v>
      </c>
      <c r="Q364" s="280">
        <f t="shared" si="10"/>
        <v>13.35</v>
      </c>
      <c r="R364" s="281">
        <v>22686.77</v>
      </c>
      <c r="S364" s="281">
        <v>0</v>
      </c>
      <c r="T364" s="281">
        <v>0</v>
      </c>
      <c r="U364" s="281">
        <f t="shared" si="11"/>
        <v>22686.77</v>
      </c>
      <c r="V364" s="285"/>
      <c r="W364" s="261">
        <v>55</v>
      </c>
      <c r="X364" s="284" t="s">
        <v>8297</v>
      </c>
      <c r="Y364" s="261"/>
      <c r="Z364" s="261"/>
      <c r="AA364" s="261"/>
      <c r="AB364" s="261"/>
      <c r="AC364" s="261"/>
      <c r="AD364" s="261"/>
      <c r="AE364" s="261"/>
      <c r="AF364" s="321"/>
      <c r="AG364" s="295"/>
      <c r="AH364" s="261"/>
      <c r="AI364" s="321"/>
      <c r="AJ364" s="261"/>
      <c r="AK364" s="261"/>
      <c r="AL364" s="261"/>
      <c r="AM364" s="261"/>
      <c r="AN364" s="261"/>
      <c r="AO364" s="261"/>
      <c r="AP364" s="261"/>
      <c r="AQ364" s="261"/>
      <c r="AR364" s="261"/>
      <c r="AS364" s="261"/>
      <c r="AT364" s="261"/>
      <c r="AU364" s="261"/>
      <c r="AV364" s="261"/>
      <c r="AW364" s="261"/>
      <c r="AX364" s="261"/>
      <c r="AY364" s="318"/>
      <c r="AZ364" s="73"/>
      <c r="BA364" s="73"/>
      <c r="BB364" s="73"/>
      <c r="BC364" s="73"/>
      <c r="BD364" s="73"/>
      <c r="BE364" s="73"/>
      <c r="BF364" s="73"/>
      <c r="BG364" s="73"/>
      <c r="BH364" s="73"/>
      <c r="BI364" s="73"/>
    </row>
    <row r="365" spans="1:61" s="58" customFormat="1" ht="79.95" customHeight="1" x14ac:dyDescent="0.3">
      <c r="A365" s="290">
        <v>381</v>
      </c>
      <c r="B365" s="134" t="s">
        <v>8177</v>
      </c>
      <c r="C365" s="169">
        <v>4</v>
      </c>
      <c r="D365" s="291"/>
      <c r="E365" s="290" t="s">
        <v>8349</v>
      </c>
      <c r="F365" s="134">
        <v>8279</v>
      </c>
      <c r="G365" s="134" t="s">
        <v>8635</v>
      </c>
      <c r="H365" s="135">
        <v>2017</v>
      </c>
      <c r="I365" s="133"/>
      <c r="J365" s="136">
        <v>34465</v>
      </c>
      <c r="K365" s="320" t="s">
        <v>8772</v>
      </c>
      <c r="L365" s="261" t="s">
        <v>8636</v>
      </c>
      <c r="M365" s="261" t="s">
        <v>8637</v>
      </c>
      <c r="N365" s="261" t="s">
        <v>8638</v>
      </c>
      <c r="O365" s="261" t="s">
        <v>8639</v>
      </c>
      <c r="P365" s="277" t="s">
        <v>8640</v>
      </c>
      <c r="Q365" s="280" t="s">
        <v>8641</v>
      </c>
      <c r="R365" s="281">
        <v>6893</v>
      </c>
      <c r="S365" s="281">
        <v>0</v>
      </c>
      <c r="T365" s="281">
        <v>0</v>
      </c>
      <c r="U365" s="281">
        <f t="shared" si="11"/>
        <v>6893</v>
      </c>
      <c r="V365" s="285"/>
      <c r="W365" s="261">
        <v>52</v>
      </c>
      <c r="X365" s="275"/>
      <c r="Y365" s="261"/>
      <c r="Z365" s="261"/>
      <c r="AA365" s="261"/>
      <c r="AB365" s="261"/>
      <c r="AC365" s="261"/>
      <c r="AD365" s="261"/>
      <c r="AE365" s="261" t="s">
        <v>8642</v>
      </c>
      <c r="AF365" s="321"/>
      <c r="AG365" s="277" t="s">
        <v>8643</v>
      </c>
      <c r="AH365" s="261" t="s">
        <v>8644</v>
      </c>
      <c r="AI365" s="321"/>
      <c r="AJ365" s="261"/>
      <c r="AK365" s="261"/>
      <c r="AL365" s="261"/>
      <c r="AM365" s="261"/>
      <c r="AN365" s="261"/>
      <c r="AO365" s="261"/>
      <c r="AP365" s="261"/>
      <c r="AQ365" s="261"/>
      <c r="AR365" s="261"/>
      <c r="AS365" s="261"/>
      <c r="AT365" s="261"/>
      <c r="AU365" s="261"/>
      <c r="AV365" s="261"/>
      <c r="AW365" s="261"/>
      <c r="AX365" s="261"/>
      <c r="AY365" s="318"/>
      <c r="AZ365" s="73"/>
      <c r="BA365" s="73"/>
      <c r="BB365" s="73"/>
      <c r="BC365" s="73"/>
      <c r="BD365" s="73"/>
      <c r="BE365" s="73"/>
      <c r="BF365" s="73"/>
      <c r="BG365" s="73"/>
      <c r="BH365" s="73"/>
      <c r="BI365" s="73"/>
    </row>
    <row r="366" spans="1:61" s="58" customFormat="1" ht="124.2" x14ac:dyDescent="0.3">
      <c r="A366" s="290">
        <v>381</v>
      </c>
      <c r="B366" s="134" t="s">
        <v>8177</v>
      </c>
      <c r="C366" s="169">
        <v>10</v>
      </c>
      <c r="D366" s="291" t="s">
        <v>2338</v>
      </c>
      <c r="E366" s="132" t="s">
        <v>8645</v>
      </c>
      <c r="F366" s="134" t="s">
        <v>8646</v>
      </c>
      <c r="G366" s="134" t="s">
        <v>8647</v>
      </c>
      <c r="H366" s="135">
        <v>2018</v>
      </c>
      <c r="I366" s="133" t="s">
        <v>8648</v>
      </c>
      <c r="J366" s="136">
        <v>50788.6</v>
      </c>
      <c r="K366" s="309" t="s">
        <v>790</v>
      </c>
      <c r="L366" s="261" t="s">
        <v>8649</v>
      </c>
      <c r="M366" s="261" t="s">
        <v>8650</v>
      </c>
      <c r="N366" s="261" t="s">
        <v>8651</v>
      </c>
      <c r="O366" s="261" t="s">
        <v>8652</v>
      </c>
      <c r="P366" s="277" t="s">
        <v>8653</v>
      </c>
      <c r="Q366" s="280" t="s">
        <v>8654</v>
      </c>
      <c r="R366" s="281">
        <v>10157.719999999999</v>
      </c>
      <c r="S366" s="281" t="s">
        <v>8655</v>
      </c>
      <c r="T366" s="281" t="s">
        <v>8656</v>
      </c>
      <c r="U366" s="281">
        <f>700+10157.72</f>
        <v>10857.72</v>
      </c>
      <c r="V366" s="285">
        <v>0.6</v>
      </c>
      <c r="W366" s="261">
        <v>27</v>
      </c>
      <c r="X366" s="275" t="s">
        <v>8313</v>
      </c>
      <c r="Y366" s="261">
        <v>4</v>
      </c>
      <c r="Z366" s="261">
        <v>3</v>
      </c>
      <c r="AA366" s="261">
        <v>1</v>
      </c>
      <c r="AB366" s="261"/>
      <c r="AC366" s="261" t="s">
        <v>790</v>
      </c>
      <c r="AD366" s="261" t="s">
        <v>8189</v>
      </c>
      <c r="AE366" s="261" t="s">
        <v>8190</v>
      </c>
      <c r="AF366" s="312">
        <v>50</v>
      </c>
      <c r="AG366" s="277" t="s">
        <v>2338</v>
      </c>
      <c r="AH366" s="261" t="s">
        <v>8644</v>
      </c>
      <c r="AI366" s="312">
        <v>50</v>
      </c>
      <c r="AJ366" s="261"/>
      <c r="AK366" s="261"/>
      <c r="AL366" s="261"/>
      <c r="AM366" s="261"/>
      <c r="AN366" s="261"/>
      <c r="AO366" s="261"/>
      <c r="AP366" s="261"/>
      <c r="AQ366" s="261"/>
      <c r="AR366" s="261"/>
      <c r="AS366" s="261"/>
      <c r="AT366" s="261"/>
      <c r="AU366" s="261"/>
      <c r="AV366" s="261"/>
      <c r="AW366" s="261"/>
      <c r="AX366" s="261"/>
      <c r="AY366" s="318"/>
      <c r="AZ366" s="73"/>
      <c r="BA366" s="73"/>
      <c r="BB366" s="73"/>
      <c r="BC366" s="73"/>
      <c r="BD366" s="73"/>
      <c r="BE366" s="73"/>
      <c r="BF366" s="73"/>
      <c r="BG366" s="73"/>
      <c r="BH366" s="73"/>
      <c r="BI366" s="73"/>
    </row>
    <row r="367" spans="1:61" s="54" customFormat="1" ht="46.2" customHeight="1" x14ac:dyDescent="0.3">
      <c r="A367" s="302">
        <v>381</v>
      </c>
      <c r="B367" s="279" t="s">
        <v>8177</v>
      </c>
      <c r="C367" s="303">
        <v>10</v>
      </c>
      <c r="D367" s="279"/>
      <c r="E367" s="303" t="s">
        <v>8303</v>
      </c>
      <c r="F367" s="279">
        <v>11088</v>
      </c>
      <c r="G367" s="134" t="s">
        <v>8657</v>
      </c>
      <c r="H367" s="234">
        <v>2018</v>
      </c>
      <c r="I367" s="303" t="s">
        <v>8658</v>
      </c>
      <c r="J367" s="293">
        <v>140544.43</v>
      </c>
      <c r="K367" s="277" t="s">
        <v>790</v>
      </c>
      <c r="L367" s="261" t="s">
        <v>8659</v>
      </c>
      <c r="M367" s="261" t="s">
        <v>8660</v>
      </c>
      <c r="N367" s="261" t="s">
        <v>8661</v>
      </c>
      <c r="O367" s="261" t="s">
        <v>8662</v>
      </c>
      <c r="P367" s="322" t="s">
        <v>8663</v>
      </c>
      <c r="Q367" s="277" t="s">
        <v>8664</v>
      </c>
      <c r="R367" s="298">
        <v>27805</v>
      </c>
      <c r="S367" s="261" t="s">
        <v>8665</v>
      </c>
      <c r="T367" s="261" t="s">
        <v>8664</v>
      </c>
      <c r="U367" s="323">
        <v>28108.89</v>
      </c>
      <c r="V367" s="277"/>
      <c r="W367" s="277">
        <v>23</v>
      </c>
      <c r="X367" s="275" t="s">
        <v>8313</v>
      </c>
      <c r="Y367" s="277">
        <v>2</v>
      </c>
      <c r="Z367" s="277">
        <v>5</v>
      </c>
      <c r="AA367" s="277">
        <v>6</v>
      </c>
      <c r="AB367" s="277"/>
      <c r="AC367" s="277" t="s">
        <v>790</v>
      </c>
      <c r="AD367" s="277" t="s">
        <v>8189</v>
      </c>
      <c r="AE367" s="277" t="s">
        <v>8190</v>
      </c>
      <c r="AF367" s="277"/>
      <c r="AG367" s="277" t="s">
        <v>2338</v>
      </c>
      <c r="AH367" s="277" t="s">
        <v>8666</v>
      </c>
      <c r="AI367" s="321">
        <v>0.31</v>
      </c>
      <c r="AJ367" s="277" t="s">
        <v>8560</v>
      </c>
      <c r="AK367" s="277"/>
      <c r="AL367" s="321">
        <v>0.41</v>
      </c>
      <c r="AM367" s="277" t="s">
        <v>8224</v>
      </c>
      <c r="AN367" s="321">
        <v>0.23</v>
      </c>
      <c r="AO367" s="277"/>
      <c r="AP367" s="277" t="s">
        <v>2519</v>
      </c>
      <c r="AQ367" s="321">
        <v>0.05</v>
      </c>
      <c r="AR367" s="277"/>
      <c r="AS367" s="277"/>
      <c r="AT367" s="277"/>
      <c r="AU367" s="277"/>
      <c r="AV367" s="277"/>
      <c r="AW367" s="277"/>
      <c r="AX367" s="277"/>
      <c r="AY367" s="162"/>
      <c r="AZ367" s="70"/>
      <c r="BA367" s="70"/>
      <c r="BB367" s="70"/>
      <c r="BC367" s="70"/>
      <c r="BD367" s="70"/>
      <c r="BE367" s="70"/>
      <c r="BF367" s="70"/>
      <c r="BG367" s="70"/>
      <c r="BH367" s="70"/>
      <c r="BI367" s="70"/>
    </row>
    <row r="368" spans="1:61" s="58" customFormat="1" ht="69" x14ac:dyDescent="0.3">
      <c r="A368" s="302">
        <v>381</v>
      </c>
      <c r="B368" s="134" t="s">
        <v>8177</v>
      </c>
      <c r="C368" s="169">
        <v>7</v>
      </c>
      <c r="D368" s="134" t="s">
        <v>8458</v>
      </c>
      <c r="E368" s="117" t="s">
        <v>8667</v>
      </c>
      <c r="F368" s="117">
        <v>16130</v>
      </c>
      <c r="G368" s="324" t="s">
        <v>8668</v>
      </c>
      <c r="H368" s="135">
        <v>2018</v>
      </c>
      <c r="I368" s="133"/>
      <c r="J368" s="136" t="s">
        <v>8669</v>
      </c>
      <c r="K368" s="317" t="s">
        <v>790</v>
      </c>
      <c r="L368" s="261" t="s">
        <v>8670</v>
      </c>
      <c r="M368" s="261" t="s">
        <v>8671</v>
      </c>
      <c r="N368" s="261" t="s">
        <v>8672</v>
      </c>
      <c r="O368" s="261"/>
      <c r="P368" s="261">
        <v>1103508</v>
      </c>
      <c r="Q368" s="280">
        <f>+ROUND((U368/1700),2)</f>
        <v>16.059999999999999</v>
      </c>
      <c r="R368" s="281">
        <v>27310.37</v>
      </c>
      <c r="S368" s="281">
        <v>0</v>
      </c>
      <c r="T368" s="281">
        <v>0</v>
      </c>
      <c r="U368" s="281">
        <f>+R368+S368+T368</f>
        <v>27310.37</v>
      </c>
      <c r="V368" s="285"/>
      <c r="W368" s="261">
        <v>25</v>
      </c>
      <c r="X368" s="275"/>
      <c r="Y368" s="261"/>
      <c r="Z368" s="261"/>
      <c r="AA368" s="261"/>
      <c r="AB368" s="261"/>
      <c r="AC368" s="261"/>
      <c r="AD368" s="261"/>
      <c r="AE368" s="261"/>
      <c r="AF368" s="321"/>
      <c r="AG368" s="277"/>
      <c r="AH368" s="261"/>
      <c r="AI368" s="321"/>
      <c r="AJ368" s="261"/>
      <c r="AK368" s="261"/>
      <c r="AL368" s="261"/>
      <c r="AM368" s="261"/>
      <c r="AN368" s="261"/>
      <c r="AO368" s="261"/>
      <c r="AP368" s="261"/>
      <c r="AQ368" s="261"/>
      <c r="AR368" s="261"/>
      <c r="AS368" s="261"/>
      <c r="AT368" s="261"/>
      <c r="AU368" s="261"/>
      <c r="AV368" s="261"/>
      <c r="AW368" s="261"/>
      <c r="AX368" s="261"/>
      <c r="AY368" s="318"/>
      <c r="AZ368" s="73"/>
      <c r="BA368" s="73"/>
      <c r="BB368" s="73"/>
      <c r="BC368" s="73"/>
      <c r="BD368" s="73"/>
      <c r="BE368" s="73"/>
      <c r="BF368" s="73"/>
      <c r="BG368" s="73"/>
      <c r="BH368" s="73"/>
      <c r="BI368" s="73"/>
    </row>
    <row r="369" spans="1:61" s="58" customFormat="1" ht="110.4" x14ac:dyDescent="0.3">
      <c r="A369" s="302">
        <v>381</v>
      </c>
      <c r="B369" s="134" t="s">
        <v>8177</v>
      </c>
      <c r="C369" s="169">
        <v>60</v>
      </c>
      <c r="D369" s="134" t="s">
        <v>8458</v>
      </c>
      <c r="E369" s="117" t="s">
        <v>8161</v>
      </c>
      <c r="F369" s="117">
        <v>24288</v>
      </c>
      <c r="G369" s="324" t="s">
        <v>8673</v>
      </c>
      <c r="H369" s="135">
        <v>2018</v>
      </c>
      <c r="I369" s="133" t="s">
        <v>8674</v>
      </c>
      <c r="J369" s="136" t="s">
        <v>8675</v>
      </c>
      <c r="K369" s="317" t="s">
        <v>790</v>
      </c>
      <c r="L369" s="261" t="s">
        <v>8676</v>
      </c>
      <c r="M369" s="261" t="s">
        <v>8677</v>
      </c>
      <c r="N369" s="261" t="s">
        <v>8678</v>
      </c>
      <c r="O369" s="261" t="s">
        <v>8679</v>
      </c>
      <c r="P369" s="261">
        <v>1103514</v>
      </c>
      <c r="Q369" s="280" t="s">
        <v>8680</v>
      </c>
      <c r="R369" s="281">
        <v>17218.599999999999</v>
      </c>
      <c r="S369" s="281">
        <v>3172</v>
      </c>
      <c r="T369" s="281" t="s">
        <v>8681</v>
      </c>
      <c r="U369" s="281" t="s">
        <v>8682</v>
      </c>
      <c r="V369" s="285"/>
      <c r="W369" s="261">
        <v>23.3</v>
      </c>
      <c r="X369" s="275" t="s">
        <v>8683</v>
      </c>
      <c r="Y369" s="261">
        <v>2</v>
      </c>
      <c r="Z369" s="261">
        <v>5</v>
      </c>
      <c r="AA369" s="261">
        <v>6</v>
      </c>
      <c r="AB369" s="261">
        <v>4</v>
      </c>
      <c r="AC369" s="261" t="s">
        <v>790</v>
      </c>
      <c r="AD369" s="281" t="s">
        <v>8681</v>
      </c>
      <c r="AE369" s="261"/>
      <c r="AF369" s="304">
        <v>40</v>
      </c>
      <c r="AG369" s="261" t="s">
        <v>8746</v>
      </c>
      <c r="AH369" s="261"/>
      <c r="AI369" s="321"/>
      <c r="AJ369" s="261"/>
      <c r="AK369" s="261"/>
      <c r="AL369" s="261"/>
      <c r="AM369" s="261"/>
      <c r="AN369" s="261"/>
      <c r="AO369" s="261"/>
      <c r="AP369" s="261"/>
      <c r="AQ369" s="261"/>
      <c r="AR369" s="261"/>
      <c r="AS369" s="261"/>
      <c r="AT369" s="261"/>
      <c r="AU369" s="261"/>
      <c r="AV369" s="261"/>
      <c r="AW369" s="261"/>
      <c r="AX369" s="261"/>
      <c r="AY369" s="318"/>
      <c r="AZ369" s="73"/>
      <c r="BA369" s="73"/>
      <c r="BB369" s="73"/>
      <c r="BC369" s="73"/>
      <c r="BD369" s="73"/>
      <c r="BE369" s="73"/>
      <c r="BF369" s="73"/>
      <c r="BG369" s="73"/>
      <c r="BH369" s="73"/>
      <c r="BI369" s="73"/>
    </row>
    <row r="370" spans="1:61" s="58" customFormat="1" ht="69" x14ac:dyDescent="0.3">
      <c r="A370" s="169">
        <v>381</v>
      </c>
      <c r="B370" s="134" t="s">
        <v>8177</v>
      </c>
      <c r="C370" s="169">
        <v>14</v>
      </c>
      <c r="D370" s="134" t="s">
        <v>8222</v>
      </c>
      <c r="E370" s="134" t="s">
        <v>8373</v>
      </c>
      <c r="F370" s="134">
        <v>8289</v>
      </c>
      <c r="G370" s="134" t="s">
        <v>8684</v>
      </c>
      <c r="H370" s="135">
        <v>2018</v>
      </c>
      <c r="I370" s="133" t="s">
        <v>8685</v>
      </c>
      <c r="J370" s="136">
        <v>77165</v>
      </c>
      <c r="K370" s="261" t="s">
        <v>790</v>
      </c>
      <c r="L370" s="261" t="s">
        <v>8686</v>
      </c>
      <c r="M370" s="261" t="s">
        <v>8687</v>
      </c>
      <c r="N370" s="261" t="s">
        <v>8688</v>
      </c>
      <c r="O370" s="261" t="s">
        <v>8689</v>
      </c>
      <c r="P370" s="261">
        <v>1404170</v>
      </c>
      <c r="Q370" s="280">
        <f>+ROUND((U370/1700),2)</f>
        <v>8.98</v>
      </c>
      <c r="R370" s="281">
        <v>15266</v>
      </c>
      <c r="S370" s="281">
        <v>0</v>
      </c>
      <c r="T370" s="281">
        <v>0</v>
      </c>
      <c r="U370" s="281">
        <f>+R370+S370+T370</f>
        <v>15266</v>
      </c>
      <c r="V370" s="261"/>
      <c r="W370" s="261">
        <v>23.3</v>
      </c>
      <c r="X370" s="275" t="s">
        <v>8382</v>
      </c>
      <c r="Y370" s="261"/>
      <c r="Z370" s="261"/>
      <c r="AA370" s="261"/>
      <c r="AB370" s="261" t="s">
        <v>8690</v>
      </c>
      <c r="AC370" s="261" t="s">
        <v>790</v>
      </c>
      <c r="AD370" s="261"/>
      <c r="AE370" s="261" t="s">
        <v>8691</v>
      </c>
      <c r="AF370" s="261">
        <v>80</v>
      </c>
      <c r="AG370" s="276" t="s">
        <v>8222</v>
      </c>
      <c r="AH370" s="261" t="s">
        <v>2325</v>
      </c>
      <c r="AI370" s="261"/>
      <c r="AJ370" s="261"/>
      <c r="AK370" s="261"/>
      <c r="AL370" s="261"/>
      <c r="AM370" s="261"/>
      <c r="AN370" s="261"/>
      <c r="AO370" s="261"/>
      <c r="AP370" s="261"/>
      <c r="AQ370" s="261"/>
      <c r="AR370" s="261"/>
      <c r="AS370" s="261"/>
      <c r="AT370" s="261"/>
      <c r="AU370" s="276"/>
      <c r="AV370" s="261"/>
      <c r="AW370" s="261"/>
      <c r="AX370" s="261"/>
      <c r="AY370" s="318"/>
      <c r="AZ370" s="73"/>
      <c r="BA370" s="73"/>
      <c r="BB370" s="73"/>
      <c r="BC370" s="73"/>
      <c r="BD370" s="73"/>
      <c r="BE370" s="73"/>
      <c r="BF370" s="73"/>
      <c r="BG370" s="73"/>
      <c r="BH370" s="73"/>
      <c r="BI370" s="73"/>
    </row>
    <row r="371" spans="1:61" s="58" customFormat="1" ht="69" x14ac:dyDescent="0.3">
      <c r="A371" s="290">
        <v>381</v>
      </c>
      <c r="B371" s="134" t="s">
        <v>8177</v>
      </c>
      <c r="C371" s="169">
        <v>32</v>
      </c>
      <c r="D371" s="291" t="s">
        <v>2313</v>
      </c>
      <c r="E371" s="291" t="s">
        <v>2314</v>
      </c>
      <c r="F371" s="134">
        <v>3702</v>
      </c>
      <c r="G371" s="134" t="s">
        <v>8692</v>
      </c>
      <c r="H371" s="135">
        <v>2018</v>
      </c>
      <c r="I371" s="133" t="s">
        <v>8693</v>
      </c>
      <c r="J371" s="136" t="s">
        <v>8694</v>
      </c>
      <c r="K371" s="317" t="s">
        <v>790</v>
      </c>
      <c r="L371" s="261" t="s">
        <v>2319</v>
      </c>
      <c r="M371" s="261" t="s">
        <v>2320</v>
      </c>
      <c r="N371" s="261" t="s">
        <v>3801</v>
      </c>
      <c r="O371" s="261" t="s">
        <v>8616</v>
      </c>
      <c r="P371" s="300" t="s">
        <v>8695</v>
      </c>
      <c r="Q371" s="259" t="s">
        <v>8338</v>
      </c>
      <c r="R371" s="259">
        <v>39900</v>
      </c>
      <c r="S371" s="259">
        <v>6000</v>
      </c>
      <c r="T371" s="259">
        <v>18000</v>
      </c>
      <c r="U371" s="259">
        <f>+R371+S371+T371</f>
        <v>63900</v>
      </c>
      <c r="V371" s="261">
        <v>100</v>
      </c>
      <c r="W371" s="261">
        <v>5</v>
      </c>
      <c r="X371" s="275" t="s">
        <v>8208</v>
      </c>
      <c r="Y371" s="261">
        <v>4</v>
      </c>
      <c r="Z371" s="261">
        <v>5</v>
      </c>
      <c r="AA371" s="261">
        <v>5</v>
      </c>
      <c r="AB371" s="261">
        <v>10</v>
      </c>
      <c r="AC371" s="261"/>
      <c r="AD371" s="261" t="s">
        <v>8339</v>
      </c>
      <c r="AE371" s="261" t="s">
        <v>8190</v>
      </c>
      <c r="AF371" s="277">
        <v>101</v>
      </c>
      <c r="AG371" s="276" t="s">
        <v>2313</v>
      </c>
      <c r="AH371" s="261" t="s">
        <v>2325</v>
      </c>
      <c r="AI371" s="277">
        <v>100</v>
      </c>
      <c r="AJ371" s="261"/>
      <c r="AK371" s="261"/>
      <c r="AL371" s="261"/>
      <c r="AM371" s="261"/>
      <c r="AN371" s="261"/>
      <c r="AO371" s="261"/>
      <c r="AP371" s="261"/>
      <c r="AQ371" s="261"/>
      <c r="AR371" s="261"/>
      <c r="AS371" s="261"/>
      <c r="AT371" s="261"/>
      <c r="AU371" s="261"/>
      <c r="AV371" s="261"/>
      <c r="AW371" s="261"/>
      <c r="AX371" s="261"/>
      <c r="AY371" s="318"/>
      <c r="AZ371" s="73"/>
      <c r="BA371" s="73"/>
      <c r="BB371" s="73"/>
      <c r="BC371" s="73"/>
      <c r="BD371" s="73"/>
      <c r="BE371" s="73"/>
      <c r="BF371" s="73"/>
      <c r="BG371" s="73"/>
      <c r="BH371" s="73"/>
      <c r="BI371" s="73"/>
    </row>
    <row r="372" spans="1:61" s="58" customFormat="1" ht="82.8" x14ac:dyDescent="0.3">
      <c r="A372" s="290">
        <v>381</v>
      </c>
      <c r="B372" s="134" t="s">
        <v>8177</v>
      </c>
      <c r="C372" s="134">
        <v>58</v>
      </c>
      <c r="D372" s="291" t="s">
        <v>8458</v>
      </c>
      <c r="E372" s="291" t="s">
        <v>8696</v>
      </c>
      <c r="F372" s="134">
        <v>11711</v>
      </c>
      <c r="G372" s="324" t="s">
        <v>8697</v>
      </c>
      <c r="H372" s="135">
        <v>2019</v>
      </c>
      <c r="I372" s="133" t="s">
        <v>8698</v>
      </c>
      <c r="J372" s="136" t="s">
        <v>8699</v>
      </c>
      <c r="K372" s="261" t="s">
        <v>790</v>
      </c>
      <c r="L372" s="261" t="s">
        <v>8700</v>
      </c>
      <c r="M372" s="261" t="s">
        <v>8701</v>
      </c>
      <c r="N372" s="261" t="s">
        <v>8702</v>
      </c>
      <c r="O372" s="261" t="s">
        <v>8703</v>
      </c>
      <c r="P372" s="277">
        <v>11033560</v>
      </c>
      <c r="Q372" s="281" t="s">
        <v>8704</v>
      </c>
      <c r="R372" s="281">
        <v>17218.599999999999</v>
      </c>
      <c r="S372" s="281" t="s">
        <v>8704</v>
      </c>
      <c r="T372" s="281" t="s">
        <v>8704</v>
      </c>
      <c r="U372" s="281" t="s">
        <v>8704</v>
      </c>
      <c r="V372" s="261"/>
      <c r="W372" s="261">
        <v>100</v>
      </c>
      <c r="X372" s="284" t="s">
        <v>8297</v>
      </c>
      <c r="Y372" s="261">
        <v>4</v>
      </c>
      <c r="Z372" s="261">
        <v>6</v>
      </c>
      <c r="AA372" s="261">
        <v>2</v>
      </c>
      <c r="AB372" s="261">
        <v>4</v>
      </c>
      <c r="AC372" s="261" t="s">
        <v>790</v>
      </c>
      <c r="AD372" s="261" t="s">
        <v>8298</v>
      </c>
      <c r="AE372" s="261" t="s">
        <v>8221</v>
      </c>
      <c r="AF372" s="278">
        <v>31</v>
      </c>
      <c r="AG372" s="295" t="s">
        <v>8458</v>
      </c>
      <c r="AH372" s="261" t="s">
        <v>8705</v>
      </c>
      <c r="AI372" s="278">
        <v>15.5</v>
      </c>
      <c r="AJ372" s="277"/>
      <c r="AK372" s="261"/>
      <c r="AL372" s="278"/>
      <c r="AM372" s="277"/>
      <c r="AN372" s="261"/>
      <c r="AO372" s="261"/>
      <c r="AP372" s="277"/>
      <c r="AQ372" s="261"/>
      <c r="AR372" s="261"/>
      <c r="AS372" s="261"/>
      <c r="AT372" s="261"/>
      <c r="AU372" s="276"/>
      <c r="AV372" s="261"/>
      <c r="AW372" s="261"/>
      <c r="AX372" s="261"/>
      <c r="AY372" s="318"/>
      <c r="AZ372" s="73"/>
      <c r="BA372" s="73"/>
      <c r="BB372" s="73"/>
      <c r="BC372" s="73"/>
      <c r="BD372" s="73"/>
      <c r="BE372" s="73"/>
      <c r="BF372" s="73"/>
      <c r="BG372" s="73"/>
      <c r="BH372" s="73"/>
      <c r="BI372" s="73"/>
    </row>
    <row r="373" spans="1:61" s="58" customFormat="1" ht="69" x14ac:dyDescent="0.3">
      <c r="A373" s="290">
        <v>381</v>
      </c>
      <c r="B373" s="134" t="s">
        <v>8177</v>
      </c>
      <c r="C373" s="134">
        <v>30</v>
      </c>
      <c r="D373" s="291" t="s">
        <v>8631</v>
      </c>
      <c r="E373" s="291" t="s">
        <v>8317</v>
      </c>
      <c r="F373" s="134">
        <v>6013</v>
      </c>
      <c r="G373" s="133" t="s">
        <v>8706</v>
      </c>
      <c r="H373" s="135">
        <v>2019</v>
      </c>
      <c r="I373" s="133" t="s">
        <v>8707</v>
      </c>
      <c r="J373" s="136">
        <v>133488</v>
      </c>
      <c r="K373" s="261" t="s">
        <v>790</v>
      </c>
      <c r="L373" s="261" t="s">
        <v>8708</v>
      </c>
      <c r="M373" s="261" t="s">
        <v>8709</v>
      </c>
      <c r="N373" s="261" t="s">
        <v>8710</v>
      </c>
      <c r="O373" s="261" t="s">
        <v>8711</v>
      </c>
      <c r="P373" s="277">
        <v>1103568</v>
      </c>
      <c r="Q373" s="281" t="s">
        <v>8704</v>
      </c>
      <c r="R373" s="281">
        <v>26457.200000000001</v>
      </c>
      <c r="S373" s="281" t="s">
        <v>8704</v>
      </c>
      <c r="T373" s="281" t="s">
        <v>8704</v>
      </c>
      <c r="U373" s="281" t="s">
        <v>8704</v>
      </c>
      <c r="V373" s="261">
        <v>0</v>
      </c>
      <c r="W373" s="261">
        <v>8.56</v>
      </c>
      <c r="X373" s="287" t="s">
        <v>8712</v>
      </c>
      <c r="Y373" s="261">
        <v>3</v>
      </c>
      <c r="Z373" s="261">
        <v>2</v>
      </c>
      <c r="AA373" s="261">
        <v>3</v>
      </c>
      <c r="AB373" s="261">
        <v>35</v>
      </c>
      <c r="AC373" s="261" t="s">
        <v>790</v>
      </c>
      <c r="AD373" s="261">
        <v>0</v>
      </c>
      <c r="AE373" s="261" t="s">
        <v>8190</v>
      </c>
      <c r="AF373" s="277">
        <v>5</v>
      </c>
      <c r="AG373" s="277" t="s">
        <v>8631</v>
      </c>
      <c r="AH373" s="261" t="s">
        <v>8713</v>
      </c>
      <c r="AI373" s="277">
        <v>5</v>
      </c>
      <c r="AJ373" s="261"/>
      <c r="AK373" s="261"/>
      <c r="AL373" s="261"/>
      <c r="AM373" s="261"/>
      <c r="AN373" s="261"/>
      <c r="AO373" s="261"/>
      <c r="AP373" s="261"/>
      <c r="AQ373" s="261"/>
      <c r="AR373" s="261"/>
      <c r="AS373" s="261"/>
      <c r="AT373" s="261"/>
      <c r="AU373" s="261"/>
      <c r="AV373" s="261"/>
      <c r="AW373" s="261"/>
      <c r="AX373" s="261"/>
      <c r="AY373" s="318"/>
      <c r="AZ373" s="73"/>
      <c r="BA373" s="73"/>
      <c r="BB373" s="73"/>
      <c r="BC373" s="73"/>
      <c r="BD373" s="73"/>
      <c r="BE373" s="73"/>
      <c r="BF373" s="73"/>
      <c r="BG373" s="73"/>
      <c r="BH373" s="73"/>
      <c r="BI373" s="73"/>
    </row>
    <row r="374" spans="1:61" s="58" customFormat="1" ht="69" x14ac:dyDescent="0.3">
      <c r="A374" s="169">
        <v>381</v>
      </c>
      <c r="B374" s="134" t="s">
        <v>8177</v>
      </c>
      <c r="C374" s="134">
        <v>20</v>
      </c>
      <c r="D374" s="291" t="s">
        <v>8244</v>
      </c>
      <c r="E374" s="291" t="s">
        <v>8228</v>
      </c>
      <c r="F374" s="134">
        <v>12955</v>
      </c>
      <c r="G374" s="324" t="s">
        <v>8714</v>
      </c>
      <c r="H374" s="135">
        <v>2018</v>
      </c>
      <c r="I374" s="133" t="s">
        <v>8715</v>
      </c>
      <c r="J374" s="136">
        <v>94916</v>
      </c>
      <c r="K374" s="261" t="s">
        <v>790</v>
      </c>
      <c r="L374" s="261" t="s">
        <v>8716</v>
      </c>
      <c r="M374" s="261" t="s">
        <v>8717</v>
      </c>
      <c r="N374" s="261" t="s">
        <v>8718</v>
      </c>
      <c r="O374" s="261" t="s">
        <v>8719</v>
      </c>
      <c r="P374" s="277">
        <v>1305213</v>
      </c>
      <c r="Q374" s="281" t="s">
        <v>8720</v>
      </c>
      <c r="R374" s="281">
        <v>18812</v>
      </c>
      <c r="S374" s="281" t="s">
        <v>8665</v>
      </c>
      <c r="T374" s="281" t="s">
        <v>8720</v>
      </c>
      <c r="U374" s="281" t="s">
        <v>8721</v>
      </c>
      <c r="V374" s="261">
        <v>80</v>
      </c>
      <c r="W374" s="261">
        <v>1.67</v>
      </c>
      <c r="X374" s="275" t="s">
        <v>8722</v>
      </c>
      <c r="Y374" s="261">
        <v>4</v>
      </c>
      <c r="Z374" s="261">
        <v>6</v>
      </c>
      <c r="AA374" s="261">
        <v>3</v>
      </c>
      <c r="AB374" s="261">
        <v>35</v>
      </c>
      <c r="AC374" s="261" t="s">
        <v>790</v>
      </c>
      <c r="AD374" s="261">
        <v>0</v>
      </c>
      <c r="AE374" s="261">
        <v>5</v>
      </c>
      <c r="AF374" s="277">
        <v>50</v>
      </c>
      <c r="AG374" s="277" t="s">
        <v>8244</v>
      </c>
      <c r="AH374" s="261" t="s">
        <v>2325</v>
      </c>
      <c r="AI374" s="277">
        <v>100</v>
      </c>
      <c r="AJ374" s="261"/>
      <c r="AK374" s="261"/>
      <c r="AL374" s="261"/>
      <c r="AM374" s="261"/>
      <c r="AN374" s="261"/>
      <c r="AO374" s="261"/>
      <c r="AP374" s="261"/>
      <c r="AQ374" s="261"/>
      <c r="AR374" s="261"/>
      <c r="AS374" s="261"/>
      <c r="AT374" s="261"/>
      <c r="AU374" s="261"/>
      <c r="AV374" s="261"/>
      <c r="AW374" s="261"/>
      <c r="AX374" s="261"/>
      <c r="AY374" s="318"/>
      <c r="AZ374" s="73"/>
      <c r="BA374" s="73"/>
      <c r="BB374" s="73"/>
      <c r="BC374" s="73"/>
      <c r="BD374" s="73"/>
      <c r="BE374" s="73"/>
      <c r="BF374" s="73"/>
      <c r="BG374" s="73"/>
      <c r="BH374" s="73"/>
      <c r="BI374" s="73"/>
    </row>
    <row r="375" spans="1:61" s="58" customFormat="1" ht="69" x14ac:dyDescent="0.3">
      <c r="A375" s="290">
        <v>381</v>
      </c>
      <c r="B375" s="134" t="s">
        <v>8177</v>
      </c>
      <c r="C375" s="134">
        <v>58</v>
      </c>
      <c r="D375" s="291" t="s">
        <v>8458</v>
      </c>
      <c r="E375" s="291" t="s">
        <v>8696</v>
      </c>
      <c r="F375" s="134">
        <v>11711</v>
      </c>
      <c r="G375" s="324" t="s">
        <v>8723</v>
      </c>
      <c r="H375" s="135">
        <v>2020</v>
      </c>
      <c r="I375" s="133" t="s">
        <v>8724</v>
      </c>
      <c r="J375" s="136">
        <f>29595.42+97969.9</f>
        <v>127565.31999999999</v>
      </c>
      <c r="K375" s="261" t="s">
        <v>7859</v>
      </c>
      <c r="L375" s="261" t="s">
        <v>8700</v>
      </c>
      <c r="M375" s="261" t="s">
        <v>8701</v>
      </c>
      <c r="N375" s="261" t="s">
        <v>8725</v>
      </c>
      <c r="O375" s="261" t="s">
        <v>8726</v>
      </c>
      <c r="P375" s="277" t="s">
        <v>8727</v>
      </c>
      <c r="Q375" s="281" t="s">
        <v>8704</v>
      </c>
      <c r="R375" s="281">
        <v>15237.25</v>
      </c>
      <c r="S375" s="281" t="s">
        <v>8704</v>
      </c>
      <c r="T375" s="281" t="s">
        <v>8704</v>
      </c>
      <c r="U375" s="281" t="s">
        <v>8704</v>
      </c>
      <c r="V375" s="261">
        <v>100</v>
      </c>
      <c r="W375" s="261">
        <v>12.05</v>
      </c>
      <c r="X375" s="284" t="s">
        <v>8297</v>
      </c>
      <c r="Y375" s="261">
        <v>6</v>
      </c>
      <c r="Z375" s="261">
        <v>4</v>
      </c>
      <c r="AA375" s="261">
        <v>2</v>
      </c>
      <c r="AB375" s="261">
        <v>60</v>
      </c>
      <c r="AC375" s="261" t="s">
        <v>7859</v>
      </c>
      <c r="AD375" s="261" t="s">
        <v>8298</v>
      </c>
      <c r="AE375" s="261" t="s">
        <v>8221</v>
      </c>
      <c r="AF375" s="278">
        <v>50</v>
      </c>
      <c r="AG375" s="295" t="s">
        <v>8458</v>
      </c>
      <c r="AH375" s="261" t="s">
        <v>8457</v>
      </c>
      <c r="AI375" s="278">
        <v>15.5</v>
      </c>
      <c r="AJ375" s="261" t="s">
        <v>8728</v>
      </c>
      <c r="AK375" s="261" t="s">
        <v>8457</v>
      </c>
      <c r="AL375" s="278">
        <v>15.5</v>
      </c>
      <c r="AM375" s="277"/>
      <c r="AN375" s="261"/>
      <c r="AO375" s="261"/>
      <c r="AP375" s="277"/>
      <c r="AQ375" s="261"/>
      <c r="AR375" s="261"/>
      <c r="AS375" s="261"/>
      <c r="AT375" s="261"/>
      <c r="AU375" s="276"/>
      <c r="AV375" s="261"/>
      <c r="AW375" s="261"/>
      <c r="AX375" s="261"/>
      <c r="AY375" s="318"/>
      <c r="AZ375" s="73"/>
      <c r="BA375" s="73"/>
      <c r="BB375" s="73"/>
      <c r="BC375" s="73"/>
      <c r="BD375" s="73"/>
      <c r="BE375" s="73"/>
      <c r="BF375" s="73"/>
      <c r="BG375" s="73"/>
      <c r="BH375" s="73"/>
      <c r="BI375" s="73"/>
    </row>
    <row r="376" spans="1:61" s="58" customFormat="1" ht="69" x14ac:dyDescent="0.3">
      <c r="A376" s="290">
        <v>381</v>
      </c>
      <c r="B376" s="134" t="s">
        <v>8177</v>
      </c>
      <c r="C376" s="134">
        <v>30</v>
      </c>
      <c r="D376" s="291" t="s">
        <v>8631</v>
      </c>
      <c r="E376" s="291" t="s">
        <v>8317</v>
      </c>
      <c r="F376" s="134">
        <v>6013</v>
      </c>
      <c r="G376" s="133" t="s">
        <v>8729</v>
      </c>
      <c r="H376" s="135">
        <v>2020</v>
      </c>
      <c r="I376" s="325" t="s">
        <v>8730</v>
      </c>
      <c r="J376" s="313">
        <v>23827.81</v>
      </c>
      <c r="K376" s="297" t="s">
        <v>7859</v>
      </c>
      <c r="L376" s="297" t="s">
        <v>8708</v>
      </c>
      <c r="M376" s="297" t="s">
        <v>8709</v>
      </c>
      <c r="N376" s="297" t="s">
        <v>8731</v>
      </c>
      <c r="O376" s="297" t="s">
        <v>8732</v>
      </c>
      <c r="P376" s="162">
        <v>1103662</v>
      </c>
      <c r="Q376" s="326" t="s">
        <v>8704</v>
      </c>
      <c r="R376" s="327">
        <v>3541.95</v>
      </c>
      <c r="S376" s="326" t="s">
        <v>8704</v>
      </c>
      <c r="T376" s="326" t="s">
        <v>8704</v>
      </c>
      <c r="U376" s="326" t="s">
        <v>8704</v>
      </c>
      <c r="V376" s="297">
        <v>0</v>
      </c>
      <c r="W376" s="297">
        <v>15</v>
      </c>
      <c r="X376" s="287" t="s">
        <v>8712</v>
      </c>
      <c r="Y376" s="297">
        <v>3</v>
      </c>
      <c r="Z376" s="297">
        <v>4</v>
      </c>
      <c r="AA376" s="297">
        <v>6</v>
      </c>
      <c r="AB376" s="297">
        <v>11</v>
      </c>
      <c r="AC376" s="297" t="s">
        <v>7859</v>
      </c>
      <c r="AD376" s="297" t="s">
        <v>8189</v>
      </c>
      <c r="AE376" s="297" t="s">
        <v>8190</v>
      </c>
      <c r="AF376" s="328">
        <v>90</v>
      </c>
      <c r="AG376" s="328" t="s">
        <v>8631</v>
      </c>
      <c r="AH376" s="297" t="s">
        <v>8713</v>
      </c>
      <c r="AI376" s="328"/>
      <c r="AJ376" s="297"/>
      <c r="AK376" s="297"/>
      <c r="AL376" s="297"/>
      <c r="AM376" s="297"/>
      <c r="AN376" s="297"/>
      <c r="AO376" s="297"/>
      <c r="AP376" s="297"/>
      <c r="AQ376" s="297"/>
      <c r="AR376" s="297"/>
      <c r="AS376" s="297"/>
      <c r="AT376" s="297"/>
      <c r="AU376" s="297"/>
      <c r="AV376" s="297"/>
      <c r="AW376" s="297"/>
      <c r="AX376" s="297"/>
      <c r="AY376" s="318"/>
      <c r="AZ376" s="73"/>
      <c r="BA376" s="73"/>
      <c r="BB376" s="73"/>
      <c r="BC376" s="73"/>
      <c r="BD376" s="73"/>
      <c r="BE376" s="73"/>
      <c r="BF376" s="73"/>
      <c r="BG376" s="73"/>
      <c r="BH376" s="73"/>
      <c r="BI376" s="73"/>
    </row>
    <row r="377" spans="1:61" s="58" customFormat="1" ht="55.2" x14ac:dyDescent="0.3">
      <c r="A377" s="290">
        <v>381</v>
      </c>
      <c r="B377" s="134" t="s">
        <v>8177</v>
      </c>
      <c r="C377" s="134"/>
      <c r="D377" s="291" t="s">
        <v>2338</v>
      </c>
      <c r="E377" s="291" t="s">
        <v>8733</v>
      </c>
      <c r="F377" s="134">
        <v>26467</v>
      </c>
      <c r="G377" s="133" t="s">
        <v>8734</v>
      </c>
      <c r="H377" s="135">
        <v>2020</v>
      </c>
      <c r="I377" s="325"/>
      <c r="J377" s="136">
        <v>31885.4</v>
      </c>
      <c r="K377" s="261" t="s">
        <v>7859</v>
      </c>
      <c r="L377" s="261"/>
      <c r="M377" s="261"/>
      <c r="N377" s="261"/>
      <c r="O377" s="261"/>
      <c r="P377" s="277">
        <v>501753</v>
      </c>
      <c r="Q377" s="278"/>
      <c r="R377" s="281">
        <v>3159.78</v>
      </c>
      <c r="S377" s="278"/>
      <c r="T377" s="278"/>
      <c r="U377" s="281">
        <f>+R377+S377+T377</f>
        <v>3159.78</v>
      </c>
      <c r="V377" s="261"/>
      <c r="W377" s="261">
        <v>10</v>
      </c>
      <c r="X377" s="275"/>
      <c r="Y377" s="261"/>
      <c r="Z377" s="261"/>
      <c r="AA377" s="261"/>
      <c r="AB377" s="261"/>
      <c r="AC377" s="261"/>
      <c r="AD377" s="261"/>
      <c r="AE377" s="261" t="s">
        <v>8221</v>
      </c>
      <c r="AF377" s="277"/>
      <c r="AG377" s="277"/>
      <c r="AH377" s="261"/>
      <c r="AI377" s="277"/>
      <c r="AJ377" s="261"/>
      <c r="AK377" s="261"/>
      <c r="AL377" s="261"/>
      <c r="AM377" s="261"/>
      <c r="AN377" s="261"/>
      <c r="AO377" s="261"/>
      <c r="AP377" s="261"/>
      <c r="AQ377" s="261"/>
      <c r="AR377" s="261"/>
      <c r="AS377" s="261"/>
      <c r="AT377" s="261"/>
      <c r="AU377" s="261"/>
      <c r="AV377" s="261"/>
      <c r="AW377" s="261"/>
      <c r="AX377" s="261"/>
      <c r="AY377" s="318"/>
      <c r="AZ377" s="73"/>
      <c r="BA377" s="73"/>
      <c r="BB377" s="73"/>
      <c r="BC377" s="73"/>
      <c r="BD377" s="73"/>
      <c r="BE377" s="73"/>
      <c r="BF377" s="73"/>
      <c r="BG377" s="73"/>
      <c r="BH377" s="73"/>
      <c r="BI377" s="73"/>
    </row>
    <row r="378" spans="1:61" s="35" customFormat="1" ht="82.8" x14ac:dyDescent="0.3">
      <c r="A378" s="219">
        <v>401</v>
      </c>
      <c r="B378" s="116" t="s">
        <v>5744</v>
      </c>
      <c r="C378" s="219">
        <v>9</v>
      </c>
      <c r="D378" s="220" t="s">
        <v>5745</v>
      </c>
      <c r="E378" s="221" t="s">
        <v>5746</v>
      </c>
      <c r="F378" s="116" t="s">
        <v>5747</v>
      </c>
      <c r="G378" s="221" t="s">
        <v>5748</v>
      </c>
      <c r="H378" s="222">
        <v>2005</v>
      </c>
      <c r="I378" s="221" t="s">
        <v>5749</v>
      </c>
      <c r="J378" s="136">
        <v>62593.89</v>
      </c>
      <c r="K378" s="329" t="s">
        <v>664</v>
      </c>
      <c r="L378" s="150" t="s">
        <v>5750</v>
      </c>
      <c r="M378" s="150" t="s">
        <v>5751</v>
      </c>
      <c r="N378" s="150" t="s">
        <v>5752</v>
      </c>
      <c r="O378" s="150" t="s">
        <v>5753</v>
      </c>
      <c r="P378" s="223">
        <v>3079</v>
      </c>
      <c r="Q378" s="150">
        <v>33.00121212121212</v>
      </c>
      <c r="R378" s="150">
        <v>0</v>
      </c>
      <c r="S378" s="150">
        <v>2.731212121212121</v>
      </c>
      <c r="T378" s="150">
        <v>30.27</v>
      </c>
      <c r="U378" s="150">
        <v>33.00121212121212</v>
      </c>
      <c r="V378" s="223">
        <v>10</v>
      </c>
      <c r="W378" s="223">
        <v>100</v>
      </c>
      <c r="X378" s="150" t="s">
        <v>5754</v>
      </c>
      <c r="Y378" s="223">
        <v>4</v>
      </c>
      <c r="Z378" s="223">
        <v>6</v>
      </c>
      <c r="AA378" s="223">
        <v>2</v>
      </c>
      <c r="AB378" s="223">
        <v>60</v>
      </c>
      <c r="AC378" s="223">
        <v>12</v>
      </c>
      <c r="AD378" s="150">
        <v>30.27</v>
      </c>
      <c r="AE378" s="224">
        <v>5</v>
      </c>
      <c r="AF378" s="158">
        <v>21</v>
      </c>
      <c r="AG378" s="226">
        <v>20072</v>
      </c>
      <c r="AH378" s="150" t="s">
        <v>5755</v>
      </c>
      <c r="AI378" s="160">
        <v>18</v>
      </c>
      <c r="AJ378" s="226">
        <v>41602</v>
      </c>
      <c r="AK378" s="223" t="s">
        <v>5756</v>
      </c>
      <c r="AL378" s="160">
        <v>3</v>
      </c>
      <c r="AM378" s="226"/>
      <c r="AN378" s="223"/>
      <c r="AO378" s="160"/>
      <c r="AP378" s="226"/>
      <c r="AQ378" s="223"/>
      <c r="AR378" s="160"/>
      <c r="AS378" s="226"/>
      <c r="AT378" s="223"/>
      <c r="AU378" s="160"/>
      <c r="AV378" s="226"/>
      <c r="AW378" s="223"/>
      <c r="AX378" s="160"/>
      <c r="AY378" s="162"/>
      <c r="AZ378" s="70"/>
      <c r="BA378" s="70"/>
      <c r="BB378" s="70"/>
      <c r="BC378" s="70"/>
    </row>
    <row r="379" spans="1:61" s="35" customFormat="1" ht="96.6" x14ac:dyDescent="0.3">
      <c r="A379" s="219">
        <v>401</v>
      </c>
      <c r="B379" s="116" t="s">
        <v>5744</v>
      </c>
      <c r="C379" s="219">
        <v>9</v>
      </c>
      <c r="D379" s="220" t="s">
        <v>5745</v>
      </c>
      <c r="E379" s="221" t="s">
        <v>5757</v>
      </c>
      <c r="F379" s="116">
        <v>17327</v>
      </c>
      <c r="G379" s="221" t="s">
        <v>4297</v>
      </c>
      <c r="H379" s="222">
        <v>2002</v>
      </c>
      <c r="I379" s="221" t="s">
        <v>5758</v>
      </c>
      <c r="J379" s="136">
        <v>54248.04</v>
      </c>
      <c r="K379" s="329" t="s">
        <v>844</v>
      </c>
      <c r="L379" s="150" t="s">
        <v>5750</v>
      </c>
      <c r="M379" s="150" t="s">
        <v>5751</v>
      </c>
      <c r="N379" s="150" t="s">
        <v>5759</v>
      </c>
      <c r="O379" s="150" t="s">
        <v>5760</v>
      </c>
      <c r="P379" s="223">
        <v>2747</v>
      </c>
      <c r="Q379" s="150">
        <v>15</v>
      </c>
      <c r="R379" s="150">
        <v>0</v>
      </c>
      <c r="S379" s="150">
        <v>0</v>
      </c>
      <c r="T379" s="150">
        <v>15</v>
      </c>
      <c r="U379" s="150">
        <v>15</v>
      </c>
      <c r="V379" s="223">
        <v>62</v>
      </c>
      <c r="W379" s="223">
        <v>100</v>
      </c>
      <c r="X379" s="150" t="s">
        <v>5754</v>
      </c>
      <c r="Y379" s="223">
        <v>2</v>
      </c>
      <c r="Z379" s="223">
        <v>3</v>
      </c>
      <c r="AA379" s="223">
        <v>5</v>
      </c>
      <c r="AB379" s="223">
        <v>60</v>
      </c>
      <c r="AC379" s="223">
        <v>11</v>
      </c>
      <c r="AD379" s="150">
        <v>14.67</v>
      </c>
      <c r="AE379" s="224">
        <v>5</v>
      </c>
      <c r="AF379" s="158">
        <v>21</v>
      </c>
      <c r="AG379" s="226">
        <v>41618</v>
      </c>
      <c r="AH379" s="150" t="s">
        <v>5761</v>
      </c>
      <c r="AI379" s="160">
        <v>21</v>
      </c>
      <c r="AJ379" s="226"/>
      <c r="AK379" s="223"/>
      <c r="AL379" s="160"/>
      <c r="AM379" s="226"/>
      <c r="AN379" s="223"/>
      <c r="AO379" s="160"/>
      <c r="AP379" s="226"/>
      <c r="AQ379" s="223"/>
      <c r="AR379" s="160"/>
      <c r="AS379" s="226"/>
      <c r="AT379" s="223"/>
      <c r="AU379" s="160"/>
      <c r="AV379" s="226"/>
      <c r="AW379" s="223"/>
      <c r="AX379" s="160"/>
      <c r="AY379" s="162"/>
      <c r="AZ379" s="70"/>
      <c r="BA379" s="70"/>
      <c r="BB379" s="70"/>
      <c r="BC379" s="70"/>
    </row>
    <row r="380" spans="1:61" s="35" customFormat="1" ht="69" x14ac:dyDescent="0.3">
      <c r="A380" s="219">
        <v>401</v>
      </c>
      <c r="B380" s="116" t="s">
        <v>5744</v>
      </c>
      <c r="C380" s="219">
        <v>10</v>
      </c>
      <c r="D380" s="220" t="s">
        <v>5762</v>
      </c>
      <c r="E380" s="221" t="s">
        <v>5763</v>
      </c>
      <c r="F380" s="116">
        <v>21399</v>
      </c>
      <c r="G380" s="221" t="s">
        <v>5764</v>
      </c>
      <c r="H380" s="222">
        <v>2003</v>
      </c>
      <c r="I380" s="221" t="s">
        <v>5765</v>
      </c>
      <c r="J380" s="136">
        <v>86379.57</v>
      </c>
      <c r="K380" s="329" t="s">
        <v>844</v>
      </c>
      <c r="L380" s="150" t="s">
        <v>5766</v>
      </c>
      <c r="M380" s="150" t="s">
        <v>5767</v>
      </c>
      <c r="N380" s="150" t="s">
        <v>5768</v>
      </c>
      <c r="O380" s="150" t="s">
        <v>5769</v>
      </c>
      <c r="P380" s="223">
        <v>2817</v>
      </c>
      <c r="Q380" s="150">
        <v>26.99909090909091</v>
      </c>
      <c r="R380" s="150">
        <v>0</v>
      </c>
      <c r="S380" s="150">
        <v>1.5890909090909091</v>
      </c>
      <c r="T380" s="150">
        <v>25.41</v>
      </c>
      <c r="U380" s="150">
        <v>26.99909090909091</v>
      </c>
      <c r="V380" s="223">
        <v>70</v>
      </c>
      <c r="W380" s="223">
        <v>100</v>
      </c>
      <c r="X380" s="150" t="s">
        <v>5754</v>
      </c>
      <c r="Y380" s="223">
        <v>3</v>
      </c>
      <c r="Z380" s="223">
        <v>11</v>
      </c>
      <c r="AA380" s="223">
        <v>5</v>
      </c>
      <c r="AB380" s="223">
        <v>60</v>
      </c>
      <c r="AC380" s="223">
        <v>11</v>
      </c>
      <c r="AD380" s="150">
        <v>25.41</v>
      </c>
      <c r="AE380" s="224">
        <v>5</v>
      </c>
      <c r="AF380" s="158">
        <v>80</v>
      </c>
      <c r="AG380" s="226">
        <v>20133</v>
      </c>
      <c r="AH380" s="150" t="s">
        <v>5770</v>
      </c>
      <c r="AI380" s="160">
        <v>80</v>
      </c>
      <c r="AJ380" s="226"/>
      <c r="AK380" s="223"/>
      <c r="AL380" s="160"/>
      <c r="AM380" s="226"/>
      <c r="AN380" s="223"/>
      <c r="AO380" s="160"/>
      <c r="AP380" s="226"/>
      <c r="AQ380" s="223"/>
      <c r="AR380" s="160"/>
      <c r="AS380" s="226"/>
      <c r="AT380" s="223"/>
      <c r="AU380" s="160"/>
      <c r="AV380" s="226"/>
      <c r="AW380" s="223"/>
      <c r="AX380" s="160"/>
      <c r="AY380" s="162"/>
      <c r="AZ380" s="70"/>
      <c r="BA380" s="70"/>
      <c r="BB380" s="70"/>
      <c r="BC380" s="70"/>
    </row>
    <row r="381" spans="1:61" s="35" customFormat="1" ht="69" x14ac:dyDescent="0.3">
      <c r="A381" s="219">
        <v>401</v>
      </c>
      <c r="B381" s="116" t="s">
        <v>5744</v>
      </c>
      <c r="C381" s="219">
        <v>10</v>
      </c>
      <c r="D381" s="220" t="s">
        <v>5762</v>
      </c>
      <c r="E381" s="221" t="s">
        <v>5771</v>
      </c>
      <c r="F381" s="116">
        <v>22606</v>
      </c>
      <c r="G381" s="221" t="s">
        <v>5772</v>
      </c>
      <c r="H381" s="222">
        <v>2001</v>
      </c>
      <c r="I381" s="221" t="s">
        <v>5773</v>
      </c>
      <c r="J381" s="136">
        <v>67810.05</v>
      </c>
      <c r="K381" s="329" t="s">
        <v>1850</v>
      </c>
      <c r="L381" s="150" t="s">
        <v>5774</v>
      </c>
      <c r="M381" s="150" t="s">
        <v>5775</v>
      </c>
      <c r="N381" s="150" t="s">
        <v>5776</v>
      </c>
      <c r="O381" s="150" t="s">
        <v>5777</v>
      </c>
      <c r="P381" s="223">
        <v>2621</v>
      </c>
      <c r="Q381" s="150">
        <v>32</v>
      </c>
      <c r="R381" s="150">
        <v>0</v>
      </c>
      <c r="S381" s="150">
        <v>6.57</v>
      </c>
      <c r="T381" s="150">
        <v>25.43</v>
      </c>
      <c r="U381" s="150">
        <v>32</v>
      </c>
      <c r="V381" s="223">
        <v>60</v>
      </c>
      <c r="W381" s="223">
        <v>100</v>
      </c>
      <c r="X381" s="150" t="s">
        <v>5754</v>
      </c>
      <c r="Y381" s="223">
        <v>3</v>
      </c>
      <c r="Z381" s="223">
        <v>1</v>
      </c>
      <c r="AA381" s="223">
        <v>2</v>
      </c>
      <c r="AB381" s="223">
        <v>60</v>
      </c>
      <c r="AC381" s="223">
        <v>10</v>
      </c>
      <c r="AD381" s="150">
        <v>25.43</v>
      </c>
      <c r="AE381" s="224">
        <v>5</v>
      </c>
      <c r="AF381" s="158">
        <v>60</v>
      </c>
      <c r="AG381" s="226">
        <v>20133</v>
      </c>
      <c r="AH381" s="150" t="s">
        <v>3228</v>
      </c>
      <c r="AI381" s="160">
        <v>60</v>
      </c>
      <c r="AJ381" s="226"/>
      <c r="AK381" s="223"/>
      <c r="AL381" s="160"/>
      <c r="AM381" s="226"/>
      <c r="AN381" s="223"/>
      <c r="AO381" s="160"/>
      <c r="AP381" s="226"/>
      <c r="AQ381" s="223"/>
      <c r="AR381" s="160"/>
      <c r="AS381" s="226"/>
      <c r="AT381" s="223"/>
      <c r="AU381" s="160"/>
      <c r="AV381" s="226"/>
      <c r="AW381" s="223"/>
      <c r="AX381" s="160"/>
      <c r="AY381" s="162"/>
      <c r="AZ381" s="70"/>
      <c r="BA381" s="70"/>
      <c r="BB381" s="70"/>
      <c r="BC381" s="70"/>
    </row>
    <row r="382" spans="1:61" s="35" customFormat="1" ht="82.8" x14ac:dyDescent="0.3">
      <c r="A382" s="219">
        <v>401</v>
      </c>
      <c r="B382" s="116" t="s">
        <v>5744</v>
      </c>
      <c r="C382" s="219">
        <v>10</v>
      </c>
      <c r="D382" s="220" t="s">
        <v>5762</v>
      </c>
      <c r="E382" s="221" t="s">
        <v>5778</v>
      </c>
      <c r="F382" s="116">
        <v>21613</v>
      </c>
      <c r="G382" s="221" t="s">
        <v>5779</v>
      </c>
      <c r="H382" s="222">
        <v>2001</v>
      </c>
      <c r="I382" s="221" t="s">
        <v>5780</v>
      </c>
      <c r="J382" s="136">
        <v>57547.25</v>
      </c>
      <c r="K382" s="329" t="s">
        <v>1850</v>
      </c>
      <c r="L382" s="150" t="s">
        <v>5766</v>
      </c>
      <c r="M382" s="150" t="s">
        <v>5767</v>
      </c>
      <c r="N382" s="150" t="s">
        <v>5781</v>
      </c>
      <c r="O382" s="150" t="s">
        <v>5782</v>
      </c>
      <c r="P382" s="223">
        <v>2638</v>
      </c>
      <c r="Q382" s="150">
        <v>28.002121212121214</v>
      </c>
      <c r="R382" s="150">
        <v>0</v>
      </c>
      <c r="S382" s="150">
        <v>1.9721212121212122</v>
      </c>
      <c r="T382" s="150">
        <v>26.03</v>
      </c>
      <c r="U382" s="150">
        <v>28.002121212121214</v>
      </c>
      <c r="V382" s="223">
        <v>50</v>
      </c>
      <c r="W382" s="223">
        <v>100</v>
      </c>
      <c r="X382" s="150" t="s">
        <v>5754</v>
      </c>
      <c r="Y382" s="223">
        <v>3</v>
      </c>
      <c r="Z382" s="223">
        <v>11</v>
      </c>
      <c r="AA382" s="223">
        <v>2</v>
      </c>
      <c r="AB382" s="223">
        <v>60</v>
      </c>
      <c r="AC382" s="223">
        <v>10</v>
      </c>
      <c r="AD382" s="150">
        <v>26.03</v>
      </c>
      <c r="AE382" s="224">
        <v>5</v>
      </c>
      <c r="AF382" s="158">
        <v>50</v>
      </c>
      <c r="AG382" s="226">
        <v>20133</v>
      </c>
      <c r="AH382" s="150" t="s">
        <v>5770</v>
      </c>
      <c r="AI382" s="160">
        <v>50</v>
      </c>
      <c r="AJ382" s="226"/>
      <c r="AK382" s="223"/>
      <c r="AL382" s="160"/>
      <c r="AM382" s="226"/>
      <c r="AN382" s="223"/>
      <c r="AO382" s="160"/>
      <c r="AP382" s="226"/>
      <c r="AQ382" s="223"/>
      <c r="AR382" s="160"/>
      <c r="AS382" s="226"/>
      <c r="AT382" s="223"/>
      <c r="AU382" s="160"/>
      <c r="AV382" s="226"/>
      <c r="AW382" s="223"/>
      <c r="AX382" s="160"/>
      <c r="AY382" s="162"/>
      <c r="AZ382" s="70"/>
      <c r="BA382" s="70"/>
      <c r="BB382" s="70"/>
      <c r="BC382" s="70"/>
    </row>
    <row r="383" spans="1:61" s="35" customFormat="1" ht="110.4" x14ac:dyDescent="0.3">
      <c r="A383" s="219">
        <v>401</v>
      </c>
      <c r="B383" s="116" t="s">
        <v>5744</v>
      </c>
      <c r="C383" s="219">
        <v>9</v>
      </c>
      <c r="D383" s="220" t="s">
        <v>5783</v>
      </c>
      <c r="E383" s="221" t="s">
        <v>5784</v>
      </c>
      <c r="F383" s="116">
        <v>24580</v>
      </c>
      <c r="G383" s="221" t="s">
        <v>5785</v>
      </c>
      <c r="H383" s="222">
        <v>2007</v>
      </c>
      <c r="I383" s="221" t="s">
        <v>5786</v>
      </c>
      <c r="J383" s="136">
        <v>63988</v>
      </c>
      <c r="K383" s="329" t="s">
        <v>655</v>
      </c>
      <c r="L383" s="150" t="s">
        <v>5787</v>
      </c>
      <c r="M383" s="150" t="s">
        <v>5788</v>
      </c>
      <c r="N383" s="150" t="s">
        <v>5789</v>
      </c>
      <c r="O383" s="150" t="s">
        <v>5790</v>
      </c>
      <c r="P383" s="223">
        <v>3530</v>
      </c>
      <c r="Q383" s="150">
        <v>30</v>
      </c>
      <c r="R383" s="150">
        <v>0</v>
      </c>
      <c r="S383" s="150">
        <v>0</v>
      </c>
      <c r="T383" s="150">
        <v>30</v>
      </c>
      <c r="U383" s="150">
        <v>30</v>
      </c>
      <c r="V383" s="223">
        <v>50</v>
      </c>
      <c r="W383" s="223">
        <v>100</v>
      </c>
      <c r="X383" s="150" t="s">
        <v>5754</v>
      </c>
      <c r="Y383" s="223">
        <v>3</v>
      </c>
      <c r="Z383" s="223">
        <v>4</v>
      </c>
      <c r="AA383" s="223">
        <v>3</v>
      </c>
      <c r="AB383" s="223" t="s">
        <v>3020</v>
      </c>
      <c r="AC383" s="223">
        <v>13</v>
      </c>
      <c r="AD383" s="150">
        <v>29.06</v>
      </c>
      <c r="AE383" s="224">
        <v>5</v>
      </c>
      <c r="AF383" s="158">
        <v>53</v>
      </c>
      <c r="AG383" s="226">
        <v>31011</v>
      </c>
      <c r="AH383" s="150" t="s">
        <v>5791</v>
      </c>
      <c r="AI383" s="160">
        <v>17</v>
      </c>
      <c r="AJ383" s="226">
        <v>70043</v>
      </c>
      <c r="AK383" s="223" t="s">
        <v>5792</v>
      </c>
      <c r="AL383" s="160">
        <v>14</v>
      </c>
      <c r="AM383" s="226">
        <v>70042</v>
      </c>
      <c r="AN383" s="223" t="s">
        <v>5792</v>
      </c>
      <c r="AO383" s="160">
        <v>22</v>
      </c>
      <c r="AP383" s="226"/>
      <c r="AQ383" s="223"/>
      <c r="AR383" s="160"/>
      <c r="AS383" s="226"/>
      <c r="AT383" s="223"/>
      <c r="AU383" s="160"/>
      <c r="AV383" s="226"/>
      <c r="AW383" s="223"/>
      <c r="AX383" s="160"/>
      <c r="AY383" s="162"/>
      <c r="AZ383" s="70"/>
      <c r="BA383" s="70"/>
      <c r="BB383" s="70"/>
      <c r="BC383" s="70"/>
    </row>
    <row r="384" spans="1:61" s="35" customFormat="1" ht="69" x14ac:dyDescent="0.3">
      <c r="A384" s="219">
        <v>401</v>
      </c>
      <c r="B384" s="116" t="s">
        <v>5744</v>
      </c>
      <c r="C384" s="219">
        <v>10</v>
      </c>
      <c r="D384" s="220" t="s">
        <v>5762</v>
      </c>
      <c r="E384" s="221" t="s">
        <v>5793</v>
      </c>
      <c r="F384" s="116">
        <v>14548</v>
      </c>
      <c r="G384" s="221" t="s">
        <v>5794</v>
      </c>
      <c r="H384" s="222">
        <v>2010</v>
      </c>
      <c r="I384" s="221" t="s">
        <v>5795</v>
      </c>
      <c r="J384" s="136">
        <v>441000</v>
      </c>
      <c r="K384" s="329" t="s">
        <v>677</v>
      </c>
      <c r="L384" s="150" t="s">
        <v>5766</v>
      </c>
      <c r="M384" s="150" t="s">
        <v>5767</v>
      </c>
      <c r="N384" s="150" t="s">
        <v>5796</v>
      </c>
      <c r="O384" s="150" t="s">
        <v>5797</v>
      </c>
      <c r="P384" s="223" t="s">
        <v>5798</v>
      </c>
      <c r="Q384" s="150">
        <v>50</v>
      </c>
      <c r="R384" s="150">
        <v>0</v>
      </c>
      <c r="S384" s="150">
        <v>25.25</v>
      </c>
      <c r="T384" s="150">
        <v>24.75</v>
      </c>
      <c r="U384" s="150">
        <v>50</v>
      </c>
      <c r="V384" s="223">
        <v>43</v>
      </c>
      <c r="W384" s="223">
        <v>100</v>
      </c>
      <c r="X384" s="150" t="s">
        <v>5754</v>
      </c>
      <c r="Y384" s="223">
        <v>3</v>
      </c>
      <c r="Z384" s="223">
        <v>11</v>
      </c>
      <c r="AA384" s="223">
        <v>5</v>
      </c>
      <c r="AB384" s="223">
        <v>60</v>
      </c>
      <c r="AC384" s="223">
        <v>14</v>
      </c>
      <c r="AD384" s="150">
        <v>24.75</v>
      </c>
      <c r="AE384" s="224">
        <v>5</v>
      </c>
      <c r="AF384" s="158">
        <v>43</v>
      </c>
      <c r="AG384" s="226">
        <v>20133</v>
      </c>
      <c r="AH384" s="150" t="s">
        <v>5770</v>
      </c>
      <c r="AI384" s="160">
        <v>32</v>
      </c>
      <c r="AJ384" s="226">
        <v>70076</v>
      </c>
      <c r="AK384" s="223" t="s">
        <v>5799</v>
      </c>
      <c r="AL384" s="160">
        <v>11</v>
      </c>
      <c r="AM384" s="226"/>
      <c r="AN384" s="223"/>
      <c r="AO384" s="160"/>
      <c r="AP384" s="226"/>
      <c r="AQ384" s="223"/>
      <c r="AR384" s="160"/>
      <c r="AS384" s="226"/>
      <c r="AT384" s="223"/>
      <c r="AU384" s="160"/>
      <c r="AV384" s="226"/>
      <c r="AW384" s="223"/>
      <c r="AX384" s="160"/>
      <c r="AY384" s="162"/>
      <c r="AZ384" s="70"/>
      <c r="BA384" s="70"/>
      <c r="BB384" s="70"/>
      <c r="BC384" s="70"/>
    </row>
    <row r="385" spans="1:61" ht="220.8" x14ac:dyDescent="0.3">
      <c r="A385" s="115">
        <v>404</v>
      </c>
      <c r="B385" s="116" t="s">
        <v>2894</v>
      </c>
      <c r="C385" s="115">
        <v>3</v>
      </c>
      <c r="D385" s="117" t="s">
        <v>2895</v>
      </c>
      <c r="E385" s="118" t="s">
        <v>2896</v>
      </c>
      <c r="F385" s="119">
        <v>24268</v>
      </c>
      <c r="G385" s="118" t="s">
        <v>2897</v>
      </c>
      <c r="H385" s="120">
        <v>1993</v>
      </c>
      <c r="I385" s="118" t="s">
        <v>2897</v>
      </c>
      <c r="J385" s="121">
        <v>22755.65</v>
      </c>
      <c r="K385" s="329" t="s">
        <v>1789</v>
      </c>
      <c r="L385" s="180" t="s">
        <v>2898</v>
      </c>
      <c r="M385" s="180" t="s">
        <v>2899</v>
      </c>
      <c r="N385" s="180" t="s">
        <v>2900</v>
      </c>
      <c r="O385" s="180" t="s">
        <v>2901</v>
      </c>
      <c r="P385" s="180">
        <v>3267</v>
      </c>
      <c r="Q385" s="180">
        <v>1.3722540000000001</v>
      </c>
      <c r="R385" s="180">
        <v>0</v>
      </c>
      <c r="S385" s="180">
        <v>1.3722540000000001</v>
      </c>
      <c r="T385" s="180">
        <v>5.5374999999999996</v>
      </c>
      <c r="U385" s="180">
        <v>6.9097540000000004</v>
      </c>
      <c r="V385" s="180">
        <v>50</v>
      </c>
      <c r="W385" s="180">
        <v>100</v>
      </c>
      <c r="X385" s="209" t="s">
        <v>2902</v>
      </c>
      <c r="Y385" s="180">
        <v>3</v>
      </c>
      <c r="Z385" s="180">
        <v>11</v>
      </c>
      <c r="AA385" s="180">
        <v>5</v>
      </c>
      <c r="AB385" s="180">
        <v>60</v>
      </c>
      <c r="AC385" s="180"/>
      <c r="AD385" s="180"/>
      <c r="AE385" s="195">
        <v>60</v>
      </c>
      <c r="AF385" s="178">
        <v>60</v>
      </c>
      <c r="AG385" s="179" t="s">
        <v>2895</v>
      </c>
      <c r="AH385" s="180" t="s">
        <v>2903</v>
      </c>
      <c r="AI385" s="181">
        <v>100</v>
      </c>
      <c r="AJ385" s="179"/>
      <c r="AK385" s="180"/>
      <c r="AL385" s="181"/>
      <c r="AM385" s="179"/>
      <c r="AN385" s="180"/>
      <c r="AO385" s="181"/>
      <c r="AP385" s="179"/>
      <c r="AQ385" s="180"/>
      <c r="AR385" s="181"/>
      <c r="AS385" s="179"/>
      <c r="AT385" s="180"/>
      <c r="AU385" s="181"/>
      <c r="AV385" s="179"/>
      <c r="AW385" s="180"/>
      <c r="AX385" s="181"/>
      <c r="AY385" s="162"/>
      <c r="AZ385" s="70"/>
      <c r="BA385" s="70"/>
      <c r="BB385" s="70"/>
      <c r="BC385" s="70"/>
      <c r="BD385" s="29"/>
      <c r="BE385" s="29"/>
      <c r="BF385" s="29"/>
      <c r="BG385" s="29"/>
      <c r="BH385" s="29"/>
      <c r="BI385" s="29"/>
    </row>
    <row r="386" spans="1:61" ht="96.6" x14ac:dyDescent="0.3">
      <c r="A386" s="115">
        <v>404</v>
      </c>
      <c r="B386" s="116" t="s">
        <v>2894</v>
      </c>
      <c r="C386" s="115">
        <v>3</v>
      </c>
      <c r="D386" s="117" t="s">
        <v>2895</v>
      </c>
      <c r="E386" s="118" t="s">
        <v>2904</v>
      </c>
      <c r="F386" s="119">
        <v>21137</v>
      </c>
      <c r="G386" s="118" t="s">
        <v>2905</v>
      </c>
      <c r="H386" s="120">
        <v>1996</v>
      </c>
      <c r="I386" s="133" t="s">
        <v>2906</v>
      </c>
      <c r="J386" s="121">
        <v>21549.62</v>
      </c>
      <c r="K386" s="329" t="s">
        <v>1789</v>
      </c>
      <c r="L386" s="180" t="s">
        <v>2907</v>
      </c>
      <c r="M386" s="180" t="s">
        <v>2908</v>
      </c>
      <c r="N386" s="180" t="s">
        <v>2909</v>
      </c>
      <c r="O386" s="180" t="s">
        <v>2910</v>
      </c>
      <c r="P386" s="180">
        <v>3452</v>
      </c>
      <c r="Q386" s="180">
        <v>1</v>
      </c>
      <c r="R386" s="330">
        <v>0</v>
      </c>
      <c r="S386" s="180">
        <v>1</v>
      </c>
      <c r="T386" s="180">
        <v>17.59</v>
      </c>
      <c r="U386" s="180">
        <v>18.59</v>
      </c>
      <c r="V386" s="180">
        <v>100</v>
      </c>
      <c r="W386" s="180">
        <v>100</v>
      </c>
      <c r="X386" s="180" t="s">
        <v>2902</v>
      </c>
      <c r="Y386" s="180">
        <v>6</v>
      </c>
      <c r="Z386" s="180">
        <v>3</v>
      </c>
      <c r="AA386" s="180">
        <v>6</v>
      </c>
      <c r="AB386" s="180">
        <v>32</v>
      </c>
      <c r="AC386" s="180"/>
      <c r="AD386" s="180">
        <v>17.59</v>
      </c>
      <c r="AE386" s="195">
        <v>60</v>
      </c>
      <c r="AF386" s="178">
        <v>100</v>
      </c>
      <c r="AG386" s="179" t="s">
        <v>2895</v>
      </c>
      <c r="AH386" s="180" t="s">
        <v>2903</v>
      </c>
      <c r="AI386" s="181">
        <v>20</v>
      </c>
      <c r="AJ386" s="179" t="s">
        <v>2911</v>
      </c>
      <c r="AK386" s="180" t="s">
        <v>2903</v>
      </c>
      <c r="AL386" s="181">
        <v>40</v>
      </c>
      <c r="AM386" s="179" t="s">
        <v>2912</v>
      </c>
      <c r="AN386" s="180" t="s">
        <v>2903</v>
      </c>
      <c r="AO386" s="181">
        <v>40</v>
      </c>
      <c r="AP386" s="179"/>
      <c r="AQ386" s="180"/>
      <c r="AR386" s="181"/>
      <c r="AS386" s="179"/>
      <c r="AT386" s="180"/>
      <c r="AU386" s="181"/>
      <c r="AV386" s="179"/>
      <c r="AW386" s="180"/>
      <c r="AX386" s="181"/>
      <c r="AY386" s="162"/>
      <c r="AZ386" s="70"/>
      <c r="BA386" s="70"/>
      <c r="BB386" s="70"/>
      <c r="BC386" s="70"/>
      <c r="BD386" s="29"/>
      <c r="BE386" s="29"/>
      <c r="BF386" s="29"/>
      <c r="BG386" s="29"/>
      <c r="BH386" s="29"/>
      <c r="BI386" s="29"/>
    </row>
    <row r="387" spans="1:61" ht="220.8" x14ac:dyDescent="0.3">
      <c r="A387" s="115">
        <v>404</v>
      </c>
      <c r="B387" s="116" t="s">
        <v>2894</v>
      </c>
      <c r="C387" s="115">
        <v>3</v>
      </c>
      <c r="D387" s="117" t="s">
        <v>2895</v>
      </c>
      <c r="E387" s="118" t="s">
        <v>2913</v>
      </c>
      <c r="F387" s="119">
        <v>29875</v>
      </c>
      <c r="G387" s="118" t="s">
        <v>2914</v>
      </c>
      <c r="H387" s="120">
        <v>1997</v>
      </c>
      <c r="I387" s="118" t="s">
        <v>2914</v>
      </c>
      <c r="J387" s="121">
        <v>20663.66</v>
      </c>
      <c r="K387" s="329" t="s">
        <v>1789</v>
      </c>
      <c r="L387" s="180" t="s">
        <v>2898</v>
      </c>
      <c r="M387" s="180" t="s">
        <v>2899</v>
      </c>
      <c r="N387" s="180" t="s">
        <v>2915</v>
      </c>
      <c r="O387" s="180" t="s">
        <v>2916</v>
      </c>
      <c r="P387" s="180">
        <v>3507</v>
      </c>
      <c r="Q387" s="180">
        <v>0.14000000000000001</v>
      </c>
      <c r="R387" s="180">
        <v>0</v>
      </c>
      <c r="S387" s="180">
        <v>0.14000000000000001</v>
      </c>
      <c r="T387" s="180">
        <v>1.2</v>
      </c>
      <c r="U387" s="180">
        <v>1.34</v>
      </c>
      <c r="V387" s="180">
        <v>75</v>
      </c>
      <c r="W387" s="180">
        <v>100</v>
      </c>
      <c r="X387" s="180" t="s">
        <v>2902</v>
      </c>
      <c r="Y387" s="180">
        <v>4</v>
      </c>
      <c r="Z387" s="180">
        <v>6</v>
      </c>
      <c r="AA387" s="180">
        <v>2</v>
      </c>
      <c r="AB387" s="180">
        <v>60</v>
      </c>
      <c r="AC387" s="180"/>
      <c r="AD387" s="180">
        <v>14.42</v>
      </c>
      <c r="AE387" s="195">
        <v>60</v>
      </c>
      <c r="AF387" s="178">
        <v>100</v>
      </c>
      <c r="AG387" s="179" t="s">
        <v>2895</v>
      </c>
      <c r="AH387" s="180" t="s">
        <v>2903</v>
      </c>
      <c r="AI387" s="181">
        <v>20</v>
      </c>
      <c r="AJ387" s="179" t="s">
        <v>2917</v>
      </c>
      <c r="AK387" s="180" t="s">
        <v>2903</v>
      </c>
      <c r="AL387" s="181">
        <v>30</v>
      </c>
      <c r="AM387" s="179" t="s">
        <v>2918</v>
      </c>
      <c r="AN387" s="180" t="s">
        <v>2903</v>
      </c>
      <c r="AO387" s="181">
        <v>35</v>
      </c>
      <c r="AP387" s="179" t="s">
        <v>2228</v>
      </c>
      <c r="AQ387" s="180" t="s">
        <v>2903</v>
      </c>
      <c r="AR387" s="181">
        <v>5</v>
      </c>
      <c r="AS387" s="179" t="s">
        <v>2919</v>
      </c>
      <c r="AT387" s="180" t="s">
        <v>2903</v>
      </c>
      <c r="AU387" s="181">
        <v>10</v>
      </c>
      <c r="AV387" s="179"/>
      <c r="AW387" s="180"/>
      <c r="AX387" s="181"/>
      <c r="AY387" s="162"/>
      <c r="AZ387" s="70"/>
      <c r="BA387" s="70"/>
      <c r="BB387" s="70"/>
      <c r="BC387" s="70"/>
      <c r="BD387" s="29"/>
      <c r="BE387" s="29"/>
      <c r="BF387" s="29"/>
      <c r="BG387" s="29"/>
      <c r="BH387" s="29"/>
      <c r="BI387" s="29"/>
    </row>
    <row r="388" spans="1:61" ht="96.6" x14ac:dyDescent="0.3">
      <c r="A388" s="115">
        <v>404</v>
      </c>
      <c r="B388" s="116" t="s">
        <v>2894</v>
      </c>
      <c r="C388" s="115">
        <v>3</v>
      </c>
      <c r="D388" s="117" t="s">
        <v>2895</v>
      </c>
      <c r="E388" s="118" t="s">
        <v>2904</v>
      </c>
      <c r="F388" s="119">
        <v>21137</v>
      </c>
      <c r="G388" s="118" t="s">
        <v>2920</v>
      </c>
      <c r="H388" s="120">
        <v>1998</v>
      </c>
      <c r="I388" s="118" t="s">
        <v>2921</v>
      </c>
      <c r="J388" s="121">
        <v>24202.65</v>
      </c>
      <c r="K388" s="329" t="s">
        <v>1789</v>
      </c>
      <c r="L388" s="180" t="s">
        <v>2907</v>
      </c>
      <c r="M388" s="180" t="s">
        <v>2908</v>
      </c>
      <c r="N388" s="180" t="s">
        <v>2922</v>
      </c>
      <c r="O388" s="180" t="s">
        <v>2923</v>
      </c>
      <c r="P388" s="180">
        <v>3577</v>
      </c>
      <c r="Q388" s="180">
        <v>1.2</v>
      </c>
      <c r="R388" s="180">
        <v>0</v>
      </c>
      <c r="S388" s="180">
        <v>1.2</v>
      </c>
      <c r="T388" s="180">
        <v>4.74</v>
      </c>
      <c r="U388" s="180">
        <v>5.94</v>
      </c>
      <c r="V388" s="180">
        <v>100</v>
      </c>
      <c r="W388" s="180">
        <v>100</v>
      </c>
      <c r="X388" s="180" t="s">
        <v>2902</v>
      </c>
      <c r="Y388" s="180">
        <v>1</v>
      </c>
      <c r="Z388" s="180">
        <v>4</v>
      </c>
      <c r="AA388" s="180">
        <v>1</v>
      </c>
      <c r="AB388" s="180">
        <v>32</v>
      </c>
      <c r="AC388" s="180"/>
      <c r="AD388" s="180">
        <v>14.21</v>
      </c>
      <c r="AE388" s="195">
        <v>60</v>
      </c>
      <c r="AF388" s="178">
        <v>100</v>
      </c>
      <c r="AG388" s="179" t="s">
        <v>2895</v>
      </c>
      <c r="AH388" s="180" t="s">
        <v>2903</v>
      </c>
      <c r="AI388" s="181">
        <v>10</v>
      </c>
      <c r="AJ388" s="179" t="s">
        <v>2924</v>
      </c>
      <c r="AK388" s="180" t="s">
        <v>2903</v>
      </c>
      <c r="AL388" s="181">
        <v>90</v>
      </c>
      <c r="AM388" s="179"/>
      <c r="AN388" s="180"/>
      <c r="AO388" s="181"/>
      <c r="AP388" s="179"/>
      <c r="AQ388" s="180"/>
      <c r="AR388" s="181"/>
      <c r="AS388" s="179"/>
      <c r="AT388" s="180"/>
      <c r="AU388" s="181"/>
      <c r="AV388" s="179"/>
      <c r="AW388" s="180"/>
      <c r="AX388" s="181"/>
      <c r="AY388" s="162"/>
      <c r="AZ388" s="70"/>
      <c r="BA388" s="70"/>
      <c r="BB388" s="70"/>
      <c r="BC388" s="70"/>
      <c r="BD388" s="29"/>
      <c r="BE388" s="29"/>
      <c r="BF388" s="29"/>
      <c r="BG388" s="29"/>
      <c r="BH388" s="29"/>
      <c r="BI388" s="29"/>
    </row>
    <row r="389" spans="1:61" ht="69" x14ac:dyDescent="0.3">
      <c r="A389" s="115">
        <v>404</v>
      </c>
      <c r="B389" s="116" t="s">
        <v>2894</v>
      </c>
      <c r="C389" s="115">
        <v>3</v>
      </c>
      <c r="D389" s="117" t="s">
        <v>2895</v>
      </c>
      <c r="E389" s="118" t="s">
        <v>2904</v>
      </c>
      <c r="F389" s="119">
        <v>21137</v>
      </c>
      <c r="G389" s="118" t="s">
        <v>2925</v>
      </c>
      <c r="H389" s="120">
        <v>2003</v>
      </c>
      <c r="I389" s="118" t="s">
        <v>2926</v>
      </c>
      <c r="J389" s="121">
        <v>41099.160000000003</v>
      </c>
      <c r="K389" s="329" t="s">
        <v>844</v>
      </c>
      <c r="L389" s="180" t="s">
        <v>2927</v>
      </c>
      <c r="M389" s="180" t="s">
        <v>2928</v>
      </c>
      <c r="N389" s="180" t="s">
        <v>2929</v>
      </c>
      <c r="O389" s="180" t="s">
        <v>2930</v>
      </c>
      <c r="P389" s="180">
        <v>4071</v>
      </c>
      <c r="Q389" s="180">
        <v>2.08</v>
      </c>
      <c r="R389" s="180">
        <v>0</v>
      </c>
      <c r="S389" s="180">
        <v>2.08</v>
      </c>
      <c r="T389" s="180">
        <v>4.4000000000000004</v>
      </c>
      <c r="U389" s="180">
        <v>6.48</v>
      </c>
      <c r="V389" s="180">
        <v>100</v>
      </c>
      <c r="W389" s="180">
        <v>100</v>
      </c>
      <c r="X389" s="180" t="s">
        <v>2902</v>
      </c>
      <c r="Y389" s="180">
        <v>3</v>
      </c>
      <c r="Z389" s="180">
        <v>11</v>
      </c>
      <c r="AA389" s="180">
        <v>5</v>
      </c>
      <c r="AB389" s="180">
        <v>32</v>
      </c>
      <c r="AC389" s="180"/>
      <c r="AD389" s="180">
        <v>17.59</v>
      </c>
      <c r="AE389" s="195">
        <v>60</v>
      </c>
      <c r="AF389" s="178">
        <v>100</v>
      </c>
      <c r="AG389" s="179" t="s">
        <v>2895</v>
      </c>
      <c r="AH389" s="180" t="s">
        <v>2903</v>
      </c>
      <c r="AI389" s="181">
        <v>10</v>
      </c>
      <c r="AJ389" s="179" t="s">
        <v>2924</v>
      </c>
      <c r="AK389" s="180" t="s">
        <v>2903</v>
      </c>
      <c r="AL389" s="181">
        <v>90</v>
      </c>
      <c r="AM389" s="179"/>
      <c r="AN389" s="180"/>
      <c r="AO389" s="181"/>
      <c r="AP389" s="179"/>
      <c r="AQ389" s="180"/>
      <c r="AR389" s="181"/>
      <c r="AS389" s="179"/>
      <c r="AT389" s="180"/>
      <c r="AU389" s="181"/>
      <c r="AV389" s="179"/>
      <c r="AW389" s="180"/>
      <c r="AX389" s="181"/>
      <c r="AY389" s="162"/>
      <c r="AZ389" s="70"/>
      <c r="BA389" s="70"/>
      <c r="BB389" s="70"/>
      <c r="BC389" s="70"/>
      <c r="BD389" s="29"/>
      <c r="BE389" s="29"/>
      <c r="BF389" s="29"/>
      <c r="BG389" s="29"/>
      <c r="BH389" s="29"/>
      <c r="BI389" s="29"/>
    </row>
    <row r="390" spans="1:61" ht="69" x14ac:dyDescent="0.3">
      <c r="A390" s="115">
        <v>404</v>
      </c>
      <c r="B390" s="116" t="s">
        <v>2894</v>
      </c>
      <c r="C390" s="115">
        <v>3</v>
      </c>
      <c r="D390" s="117" t="s">
        <v>2895</v>
      </c>
      <c r="E390" s="118" t="s">
        <v>2931</v>
      </c>
      <c r="F390" s="134">
        <v>15493</v>
      </c>
      <c r="G390" s="118" t="s">
        <v>2932</v>
      </c>
      <c r="H390" s="120">
        <v>2004</v>
      </c>
      <c r="I390" s="118" t="s">
        <v>2933</v>
      </c>
      <c r="J390" s="121">
        <v>46407.92</v>
      </c>
      <c r="K390" s="329" t="s">
        <v>664</v>
      </c>
      <c r="L390" s="180" t="s">
        <v>2934</v>
      </c>
      <c r="M390" s="180" t="s">
        <v>2935</v>
      </c>
      <c r="N390" s="180" t="s">
        <v>2936</v>
      </c>
      <c r="O390" s="180" t="s">
        <v>2937</v>
      </c>
      <c r="P390" s="180">
        <v>4177</v>
      </c>
      <c r="Q390" s="180">
        <f>SUM(R390:S390)</f>
        <v>4.8600000000000003</v>
      </c>
      <c r="R390" s="180">
        <v>0</v>
      </c>
      <c r="S390" s="180">
        <v>4.8600000000000003</v>
      </c>
      <c r="T390" s="180">
        <v>23.14</v>
      </c>
      <c r="U390" s="180">
        <f>SUM(R390:T390)</f>
        <v>28</v>
      </c>
      <c r="V390" s="180">
        <v>100</v>
      </c>
      <c r="W390" s="180">
        <v>100</v>
      </c>
      <c r="X390" s="180" t="s">
        <v>2902</v>
      </c>
      <c r="Y390" s="180">
        <v>4</v>
      </c>
      <c r="Z390" s="180">
        <v>9</v>
      </c>
      <c r="AA390" s="180">
        <v>3</v>
      </c>
      <c r="AB390" s="180">
        <v>60</v>
      </c>
      <c r="AC390" s="180"/>
      <c r="AD390" s="180">
        <f>T390</f>
        <v>23.14</v>
      </c>
      <c r="AE390" s="195">
        <v>60</v>
      </c>
      <c r="AF390" s="178">
        <v>100</v>
      </c>
      <c r="AG390" s="179"/>
      <c r="AH390" s="180"/>
      <c r="AI390" s="181"/>
      <c r="AJ390" s="179"/>
      <c r="AK390" s="180"/>
      <c r="AL390" s="181"/>
      <c r="AM390" s="179"/>
      <c r="AN390" s="180"/>
      <c r="AO390" s="181"/>
      <c r="AP390" s="179"/>
      <c r="AQ390" s="180"/>
      <c r="AR390" s="181"/>
      <c r="AS390" s="179"/>
      <c r="AT390" s="180"/>
      <c r="AU390" s="181"/>
      <c r="AV390" s="179"/>
      <c r="AW390" s="180"/>
      <c r="AX390" s="181"/>
      <c r="AY390" s="162"/>
      <c r="AZ390" s="70"/>
      <c r="BA390" s="70"/>
      <c r="BB390" s="70"/>
      <c r="BC390" s="70"/>
      <c r="BD390" s="29"/>
      <c r="BE390" s="29"/>
      <c r="BF390" s="29"/>
      <c r="BG390" s="29"/>
      <c r="BH390" s="29"/>
      <c r="BI390" s="29"/>
    </row>
    <row r="391" spans="1:61" ht="69" x14ac:dyDescent="0.3">
      <c r="A391" s="115">
        <v>404</v>
      </c>
      <c r="B391" s="116" t="s">
        <v>2894</v>
      </c>
      <c r="C391" s="115">
        <v>3</v>
      </c>
      <c r="D391" s="117" t="s">
        <v>2895</v>
      </c>
      <c r="E391" s="118" t="s">
        <v>2904</v>
      </c>
      <c r="F391" s="119">
        <v>21137</v>
      </c>
      <c r="G391" s="118" t="s">
        <v>2938</v>
      </c>
      <c r="H391" s="120">
        <v>2005</v>
      </c>
      <c r="I391" s="118" t="s">
        <v>2939</v>
      </c>
      <c r="J391" s="121">
        <v>76681.23</v>
      </c>
      <c r="K391" s="329" t="s">
        <v>664</v>
      </c>
      <c r="L391" s="180" t="s">
        <v>2927</v>
      </c>
      <c r="M391" s="180" t="s">
        <v>2940</v>
      </c>
      <c r="N391" s="180" t="s">
        <v>2941</v>
      </c>
      <c r="O391" s="180" t="s">
        <v>2942</v>
      </c>
      <c r="P391" s="180">
        <v>4307</v>
      </c>
      <c r="Q391" s="208">
        <v>2.4300000000000002</v>
      </c>
      <c r="R391" s="180">
        <v>0</v>
      </c>
      <c r="S391" s="208">
        <v>2.4300000000000002</v>
      </c>
      <c r="T391" s="208">
        <v>8.8000000000000007</v>
      </c>
      <c r="U391" s="208">
        <v>11.23</v>
      </c>
      <c r="V391" s="180">
        <v>100</v>
      </c>
      <c r="W391" s="180">
        <v>100</v>
      </c>
      <c r="X391" s="180" t="s">
        <v>2902</v>
      </c>
      <c r="Y391" s="180">
        <v>3</v>
      </c>
      <c r="Z391" s="180">
        <v>2</v>
      </c>
      <c r="AA391" s="180">
        <v>1</v>
      </c>
      <c r="AB391" s="180">
        <v>32</v>
      </c>
      <c r="AC391" s="180">
        <v>2</v>
      </c>
      <c r="AD391" s="208">
        <v>16.91</v>
      </c>
      <c r="AE391" s="195">
        <v>60</v>
      </c>
      <c r="AF391" s="178">
        <v>100</v>
      </c>
      <c r="AG391" s="179" t="s">
        <v>2895</v>
      </c>
      <c r="AH391" s="180" t="s">
        <v>2903</v>
      </c>
      <c r="AI391" s="181">
        <v>10</v>
      </c>
      <c r="AJ391" s="179" t="s">
        <v>2924</v>
      </c>
      <c r="AK391" s="180" t="s">
        <v>2903</v>
      </c>
      <c r="AL391" s="181">
        <v>90</v>
      </c>
      <c r="AM391" s="179"/>
      <c r="AN391" s="180"/>
      <c r="AO391" s="181"/>
      <c r="AP391" s="179"/>
      <c r="AQ391" s="180"/>
      <c r="AR391" s="181"/>
      <c r="AS391" s="179"/>
      <c r="AT391" s="180"/>
      <c r="AU391" s="181"/>
      <c r="AV391" s="179"/>
      <c r="AW391" s="180"/>
      <c r="AX391" s="181"/>
      <c r="AY391" s="162"/>
      <c r="AZ391" s="70"/>
      <c r="BA391" s="70"/>
      <c r="BB391" s="70"/>
      <c r="BC391" s="70"/>
      <c r="BD391" s="29"/>
      <c r="BE391" s="29"/>
      <c r="BF391" s="29"/>
      <c r="BG391" s="29"/>
      <c r="BH391" s="29"/>
      <c r="BI391" s="29"/>
    </row>
    <row r="392" spans="1:61" ht="82.8" x14ac:dyDescent="0.3">
      <c r="A392" s="115">
        <v>404</v>
      </c>
      <c r="B392" s="116" t="s">
        <v>2894</v>
      </c>
      <c r="C392" s="115">
        <v>3</v>
      </c>
      <c r="D392" s="117" t="s">
        <v>2895</v>
      </c>
      <c r="E392" s="118" t="s">
        <v>2904</v>
      </c>
      <c r="F392" s="119">
        <v>21137</v>
      </c>
      <c r="G392" s="118" t="s">
        <v>2943</v>
      </c>
      <c r="H392" s="120">
        <v>2005</v>
      </c>
      <c r="I392" s="118" t="s">
        <v>2944</v>
      </c>
      <c r="J392" s="121">
        <v>28295.69</v>
      </c>
      <c r="K392" s="329" t="s">
        <v>664</v>
      </c>
      <c r="L392" s="180" t="s">
        <v>2927</v>
      </c>
      <c r="M392" s="180" t="s">
        <v>2928</v>
      </c>
      <c r="N392" s="180" t="s">
        <v>2945</v>
      </c>
      <c r="O392" s="180" t="s">
        <v>2946</v>
      </c>
      <c r="P392" s="180">
        <v>4308</v>
      </c>
      <c r="Q392" s="180">
        <v>1.6</v>
      </c>
      <c r="R392" s="180">
        <v>0</v>
      </c>
      <c r="S392" s="180">
        <v>1.6</v>
      </c>
      <c r="T392" s="180">
        <v>14.21</v>
      </c>
      <c r="U392" s="180">
        <v>15.81</v>
      </c>
      <c r="V392" s="180">
        <v>100</v>
      </c>
      <c r="W392" s="180">
        <v>100</v>
      </c>
      <c r="X392" s="180" t="s">
        <v>2902</v>
      </c>
      <c r="Y392" s="180">
        <v>3</v>
      </c>
      <c r="Z392" s="180">
        <v>11</v>
      </c>
      <c r="AA392" s="180">
        <v>3</v>
      </c>
      <c r="AB392" s="180">
        <v>32</v>
      </c>
      <c r="AC392" s="180"/>
      <c r="AD392" s="180">
        <v>14.21</v>
      </c>
      <c r="AE392" s="195">
        <v>60</v>
      </c>
      <c r="AF392" s="178">
        <v>100</v>
      </c>
      <c r="AG392" s="179" t="s">
        <v>2895</v>
      </c>
      <c r="AH392" s="180" t="s">
        <v>2903</v>
      </c>
      <c r="AI392" s="181">
        <v>10</v>
      </c>
      <c r="AJ392" s="179" t="s">
        <v>2924</v>
      </c>
      <c r="AK392" s="180" t="s">
        <v>2903</v>
      </c>
      <c r="AL392" s="181">
        <v>90</v>
      </c>
      <c r="AM392" s="179"/>
      <c r="AN392" s="180"/>
      <c r="AO392" s="181"/>
      <c r="AP392" s="179"/>
      <c r="AQ392" s="180"/>
      <c r="AR392" s="181"/>
      <c r="AS392" s="179"/>
      <c r="AT392" s="180"/>
      <c r="AU392" s="181"/>
      <c r="AV392" s="179"/>
      <c r="AW392" s="180"/>
      <c r="AX392" s="181"/>
      <c r="AY392" s="162"/>
      <c r="AZ392" s="70"/>
      <c r="BA392" s="70"/>
      <c r="BB392" s="70"/>
      <c r="BC392" s="70"/>
      <c r="BD392" s="29"/>
      <c r="BE392" s="29"/>
      <c r="BF392" s="29"/>
      <c r="BG392" s="29"/>
      <c r="BH392" s="29"/>
      <c r="BI392" s="29"/>
    </row>
    <row r="393" spans="1:61" ht="69" x14ac:dyDescent="0.3">
      <c r="A393" s="115">
        <v>404</v>
      </c>
      <c r="B393" s="116" t="s">
        <v>2894</v>
      </c>
      <c r="C393" s="115">
        <v>3</v>
      </c>
      <c r="D393" s="117" t="s">
        <v>2895</v>
      </c>
      <c r="E393" s="118" t="s">
        <v>2947</v>
      </c>
      <c r="F393" s="119">
        <v>29164</v>
      </c>
      <c r="G393" s="118" t="s">
        <v>2948</v>
      </c>
      <c r="H393" s="120">
        <v>2006</v>
      </c>
      <c r="I393" s="118" t="s">
        <v>2948</v>
      </c>
      <c r="J393" s="121">
        <v>45992.15</v>
      </c>
      <c r="K393" s="329" t="s">
        <v>664</v>
      </c>
      <c r="L393" s="180" t="s">
        <v>2949</v>
      </c>
      <c r="M393" s="180" t="s">
        <v>2950</v>
      </c>
      <c r="N393" s="180" t="s">
        <v>2951</v>
      </c>
      <c r="O393" s="180"/>
      <c r="P393" s="180">
        <v>4560</v>
      </c>
      <c r="Q393" s="180">
        <v>4.8600000000000003</v>
      </c>
      <c r="R393" s="180">
        <v>0</v>
      </c>
      <c r="S393" s="180">
        <v>4.8600000000000003</v>
      </c>
      <c r="T393" s="180">
        <v>0.86</v>
      </c>
      <c r="U393" s="180">
        <v>5.72</v>
      </c>
      <c r="V393" s="180">
        <v>300</v>
      </c>
      <c r="W393" s="180">
        <v>100</v>
      </c>
      <c r="X393" s="180" t="s">
        <v>2902</v>
      </c>
      <c r="Y393" s="180">
        <v>4</v>
      </c>
      <c r="Z393" s="180">
        <v>9</v>
      </c>
      <c r="AA393" s="180">
        <v>3</v>
      </c>
      <c r="AB393" s="180">
        <v>7</v>
      </c>
      <c r="AC393" s="180"/>
      <c r="AD393" s="180">
        <v>0.86</v>
      </c>
      <c r="AE393" s="195">
        <v>60</v>
      </c>
      <c r="AF393" s="178">
        <v>300</v>
      </c>
      <c r="AG393" s="179" t="s">
        <v>2895</v>
      </c>
      <c r="AH393" s="180" t="s">
        <v>2903</v>
      </c>
      <c r="AI393" s="181">
        <v>50</v>
      </c>
      <c r="AJ393" s="179" t="s">
        <v>2952</v>
      </c>
      <c r="AK393" s="180" t="s">
        <v>2903</v>
      </c>
      <c r="AL393" s="181">
        <v>40</v>
      </c>
      <c r="AM393" s="179" t="s">
        <v>2953</v>
      </c>
      <c r="AN393" s="180">
        <v>10</v>
      </c>
      <c r="AO393" s="181">
        <v>10</v>
      </c>
      <c r="AP393" s="179"/>
      <c r="AQ393" s="180"/>
      <c r="AR393" s="181"/>
      <c r="AS393" s="179"/>
      <c r="AT393" s="180"/>
      <c r="AU393" s="181"/>
      <c r="AV393" s="179"/>
      <c r="AW393" s="180"/>
      <c r="AX393" s="181"/>
      <c r="AY393" s="162"/>
      <c r="AZ393" s="70"/>
      <c r="BA393" s="70"/>
      <c r="BB393" s="70"/>
      <c r="BC393" s="70"/>
      <c r="BD393" s="29"/>
      <c r="BE393" s="29"/>
      <c r="BF393" s="29"/>
      <c r="BG393" s="29"/>
      <c r="BH393" s="29"/>
      <c r="BI393" s="29"/>
    </row>
    <row r="394" spans="1:61" ht="220.8" x14ac:dyDescent="0.3">
      <c r="A394" s="115">
        <v>404</v>
      </c>
      <c r="B394" s="116" t="s">
        <v>2894</v>
      </c>
      <c r="C394" s="115">
        <v>3</v>
      </c>
      <c r="D394" s="117" t="s">
        <v>2895</v>
      </c>
      <c r="E394" s="118" t="s">
        <v>2954</v>
      </c>
      <c r="F394" s="134">
        <v>28401</v>
      </c>
      <c r="G394" s="118" t="s">
        <v>2955</v>
      </c>
      <c r="H394" s="120">
        <v>2007</v>
      </c>
      <c r="I394" s="118" t="s">
        <v>2956</v>
      </c>
      <c r="J394" s="121">
        <v>27439.26</v>
      </c>
      <c r="K394" s="329" t="s">
        <v>664</v>
      </c>
      <c r="L394" s="180" t="s">
        <v>2898</v>
      </c>
      <c r="M394" s="180" t="s">
        <v>2957</v>
      </c>
      <c r="N394" s="180" t="s">
        <v>2958</v>
      </c>
      <c r="O394" s="180" t="s">
        <v>2959</v>
      </c>
      <c r="P394" s="180">
        <v>4569</v>
      </c>
      <c r="Q394" s="180">
        <v>2.2212499999999999</v>
      </c>
      <c r="R394" s="180">
        <v>0</v>
      </c>
      <c r="S394" s="180">
        <v>2.2212499999999999</v>
      </c>
      <c r="T394" s="180">
        <v>17.77</v>
      </c>
      <c r="U394" s="180">
        <v>19.991250000000001</v>
      </c>
      <c r="V394" s="180">
        <v>0</v>
      </c>
      <c r="W394" s="180">
        <v>100</v>
      </c>
      <c r="X394" s="180" t="s">
        <v>2902</v>
      </c>
      <c r="Y394" s="180">
        <v>4</v>
      </c>
      <c r="Z394" s="180">
        <v>5</v>
      </c>
      <c r="AA394" s="180" t="s">
        <v>2960</v>
      </c>
      <c r="AB394" s="180" t="s">
        <v>2961</v>
      </c>
      <c r="AC394" s="180"/>
      <c r="AD394" s="180">
        <v>17.77</v>
      </c>
      <c r="AE394" s="195">
        <v>60</v>
      </c>
      <c r="AF394" s="178">
        <v>0</v>
      </c>
      <c r="AG394" s="179"/>
      <c r="AH394" s="180"/>
      <c r="AI394" s="181"/>
      <c r="AJ394" s="179"/>
      <c r="AK394" s="180"/>
      <c r="AL394" s="181"/>
      <c r="AM394" s="179"/>
      <c r="AN394" s="180"/>
      <c r="AO394" s="181"/>
      <c r="AP394" s="179"/>
      <c r="AQ394" s="180"/>
      <c r="AR394" s="181"/>
      <c r="AS394" s="179"/>
      <c r="AT394" s="180"/>
      <c r="AU394" s="181"/>
      <c r="AV394" s="179"/>
      <c r="AW394" s="180"/>
      <c r="AX394" s="181"/>
      <c r="AY394" s="162"/>
      <c r="AZ394" s="70"/>
      <c r="BA394" s="70"/>
      <c r="BB394" s="70"/>
      <c r="BC394" s="70"/>
      <c r="BD394" s="29"/>
      <c r="BE394" s="29"/>
      <c r="BF394" s="29"/>
      <c r="BG394" s="29"/>
      <c r="BH394" s="29"/>
      <c r="BI394" s="29"/>
    </row>
    <row r="395" spans="1:61" ht="220.8" x14ac:dyDescent="0.3">
      <c r="A395" s="115">
        <v>404</v>
      </c>
      <c r="B395" s="116" t="s">
        <v>2894</v>
      </c>
      <c r="C395" s="115">
        <v>3</v>
      </c>
      <c r="D395" s="117" t="s">
        <v>2895</v>
      </c>
      <c r="E395" s="118" t="s">
        <v>2913</v>
      </c>
      <c r="F395" s="119">
        <v>29875</v>
      </c>
      <c r="G395" s="118" t="s">
        <v>2962</v>
      </c>
      <c r="H395" s="120">
        <v>2007</v>
      </c>
      <c r="I395" s="118" t="s">
        <v>2963</v>
      </c>
      <c r="J395" s="121">
        <v>46155.51</v>
      </c>
      <c r="K395" s="329" t="s">
        <v>655</v>
      </c>
      <c r="L395" s="180" t="s">
        <v>2964</v>
      </c>
      <c r="M395" s="180" t="s">
        <v>2957</v>
      </c>
      <c r="N395" s="180" t="s">
        <v>2965</v>
      </c>
      <c r="O395" s="180" t="s">
        <v>2966</v>
      </c>
      <c r="P395" s="151">
        <v>4621</v>
      </c>
      <c r="Q395" s="180">
        <v>2.5299999999999998</v>
      </c>
      <c r="R395" s="180">
        <v>0</v>
      </c>
      <c r="S395" s="180">
        <v>1.33</v>
      </c>
      <c r="T395" s="180">
        <v>1.2</v>
      </c>
      <c r="U395" s="180">
        <v>2.5299999999999998</v>
      </c>
      <c r="V395" s="180">
        <v>50</v>
      </c>
      <c r="W395" s="180">
        <v>100</v>
      </c>
      <c r="X395" s="180" t="s">
        <v>2902</v>
      </c>
      <c r="Y395" s="180">
        <v>4</v>
      </c>
      <c r="Z395" s="180">
        <v>6</v>
      </c>
      <c r="AA395" s="180">
        <v>2</v>
      </c>
      <c r="AB395" s="180">
        <v>60</v>
      </c>
      <c r="AC395" s="180"/>
      <c r="AD395" s="180"/>
      <c r="AE395" s="195">
        <v>60</v>
      </c>
      <c r="AF395" s="178">
        <v>50</v>
      </c>
      <c r="AG395" s="179"/>
      <c r="AH395" s="180"/>
      <c r="AI395" s="181"/>
      <c r="AJ395" s="179"/>
      <c r="AK395" s="180"/>
      <c r="AL395" s="181"/>
      <c r="AM395" s="179"/>
      <c r="AN395" s="180"/>
      <c r="AO395" s="181"/>
      <c r="AP395" s="179"/>
      <c r="AQ395" s="180"/>
      <c r="AR395" s="181"/>
      <c r="AS395" s="179"/>
      <c r="AT395" s="180"/>
      <c r="AU395" s="181"/>
      <c r="AV395" s="179"/>
      <c r="AW395" s="180"/>
      <c r="AX395" s="181"/>
      <c r="AY395" s="162"/>
      <c r="AZ395" s="70"/>
      <c r="BA395" s="70"/>
      <c r="BB395" s="70"/>
      <c r="BC395" s="70"/>
      <c r="BD395" s="29"/>
      <c r="BE395" s="29"/>
      <c r="BF395" s="29"/>
      <c r="BG395" s="29"/>
      <c r="BH395" s="29"/>
      <c r="BI395" s="29"/>
    </row>
    <row r="396" spans="1:61" ht="220.8" x14ac:dyDescent="0.3">
      <c r="A396" s="115">
        <v>404</v>
      </c>
      <c r="B396" s="116" t="s">
        <v>2894</v>
      </c>
      <c r="C396" s="115">
        <v>3</v>
      </c>
      <c r="D396" s="117" t="s">
        <v>2895</v>
      </c>
      <c r="E396" s="118" t="s">
        <v>2913</v>
      </c>
      <c r="F396" s="119">
        <v>29875</v>
      </c>
      <c r="G396" s="133" t="s">
        <v>2967</v>
      </c>
      <c r="H396" s="120">
        <v>2010</v>
      </c>
      <c r="I396" s="118" t="s">
        <v>2968</v>
      </c>
      <c r="J396" s="121">
        <v>20196</v>
      </c>
      <c r="K396" s="329" t="s">
        <v>902</v>
      </c>
      <c r="L396" s="180" t="s">
        <v>2969</v>
      </c>
      <c r="M396" s="180" t="s">
        <v>2957</v>
      </c>
      <c r="N396" s="180" t="s">
        <v>2970</v>
      </c>
      <c r="O396" s="180" t="s">
        <v>2971</v>
      </c>
      <c r="P396" s="180">
        <v>5896</v>
      </c>
      <c r="Q396" s="180">
        <v>1.7999999999999999E-2</v>
      </c>
      <c r="R396" s="180">
        <v>0</v>
      </c>
      <c r="S396" s="208">
        <v>0.02</v>
      </c>
      <c r="T396" s="180">
        <v>20.52</v>
      </c>
      <c r="U396" s="208">
        <v>20.54</v>
      </c>
      <c r="V396" s="180">
        <v>50</v>
      </c>
      <c r="W396" s="180">
        <v>100</v>
      </c>
      <c r="X396" s="180" t="s">
        <v>2902</v>
      </c>
      <c r="Y396" s="180">
        <v>6</v>
      </c>
      <c r="Z396" s="180">
        <v>1</v>
      </c>
      <c r="AA396" s="180">
        <v>5</v>
      </c>
      <c r="AB396" s="180">
        <v>9</v>
      </c>
      <c r="AC396" s="180"/>
      <c r="AD396" s="180"/>
      <c r="AE396" s="195">
        <v>60</v>
      </c>
      <c r="AF396" s="178">
        <v>50</v>
      </c>
      <c r="AG396" s="179"/>
      <c r="AH396" s="180"/>
      <c r="AI396" s="181"/>
      <c r="AJ396" s="179"/>
      <c r="AK396" s="180"/>
      <c r="AL396" s="181"/>
      <c r="AM396" s="179"/>
      <c r="AN396" s="180"/>
      <c r="AO396" s="181"/>
      <c r="AP396" s="179"/>
      <c r="AQ396" s="180"/>
      <c r="AR396" s="181"/>
      <c r="AS396" s="179"/>
      <c r="AT396" s="180"/>
      <c r="AU396" s="181"/>
      <c r="AV396" s="179"/>
      <c r="AW396" s="180"/>
      <c r="AX396" s="181"/>
      <c r="AY396" s="162"/>
      <c r="AZ396" s="70"/>
      <c r="BA396" s="70"/>
      <c r="BB396" s="70"/>
      <c r="BC396" s="70"/>
      <c r="BD396" s="29"/>
      <c r="BE396" s="29"/>
      <c r="BF396" s="29"/>
      <c r="BG396" s="29"/>
      <c r="BH396" s="29"/>
      <c r="BI396" s="29"/>
    </row>
    <row r="397" spans="1:61" ht="110.4" x14ac:dyDescent="0.3">
      <c r="A397" s="115">
        <v>404</v>
      </c>
      <c r="B397" s="116" t="s">
        <v>2894</v>
      </c>
      <c r="C397" s="115">
        <v>3</v>
      </c>
      <c r="D397" s="117" t="s">
        <v>2895</v>
      </c>
      <c r="E397" s="118" t="s">
        <v>2896</v>
      </c>
      <c r="F397" s="119">
        <v>24268</v>
      </c>
      <c r="G397" s="118" t="s">
        <v>2972</v>
      </c>
      <c r="H397" s="120">
        <v>2011</v>
      </c>
      <c r="I397" s="118" t="s">
        <v>2973</v>
      </c>
      <c r="J397" s="121">
        <v>28781.200000000001</v>
      </c>
      <c r="K397" s="329" t="s">
        <v>902</v>
      </c>
      <c r="L397" s="180" t="s">
        <v>2974</v>
      </c>
      <c r="M397" s="180" t="s">
        <v>2975</v>
      </c>
      <c r="N397" s="180" t="s">
        <v>2976</v>
      </c>
      <c r="O397" s="180" t="s">
        <v>2977</v>
      </c>
      <c r="P397" s="180">
        <v>6176</v>
      </c>
      <c r="Q397" s="180">
        <v>0.461999734</v>
      </c>
      <c r="R397" s="180">
        <v>0</v>
      </c>
      <c r="S397" s="180">
        <v>0.26819923400000001</v>
      </c>
      <c r="T397" s="180">
        <v>22.15</v>
      </c>
      <c r="U397" s="180">
        <v>22.418199229999999</v>
      </c>
      <c r="V397" s="180">
        <v>100</v>
      </c>
      <c r="W397" s="180">
        <v>100</v>
      </c>
      <c r="X397" s="180" t="s">
        <v>2902</v>
      </c>
      <c r="Y397" s="180">
        <v>3</v>
      </c>
      <c r="Z397" s="180">
        <v>4</v>
      </c>
      <c r="AA397" s="180">
        <v>3</v>
      </c>
      <c r="AB397" s="180">
        <v>60</v>
      </c>
      <c r="AC397" s="180"/>
      <c r="AD397" s="180"/>
      <c r="AE397" s="195">
        <v>60</v>
      </c>
      <c r="AF397" s="178">
        <v>100</v>
      </c>
      <c r="AG397" s="179" t="s">
        <v>2895</v>
      </c>
      <c r="AH397" s="180" t="s">
        <v>2903</v>
      </c>
      <c r="AI397" s="181">
        <v>20</v>
      </c>
      <c r="AJ397" s="179" t="s">
        <v>2952</v>
      </c>
      <c r="AK397" s="180" t="s">
        <v>2903</v>
      </c>
      <c r="AL397" s="181">
        <v>50</v>
      </c>
      <c r="AM397" s="159"/>
      <c r="AN397" s="180"/>
      <c r="AO397" s="181"/>
      <c r="AP397" s="179"/>
      <c r="AQ397" s="180"/>
      <c r="AR397" s="181"/>
      <c r="AS397" s="179" t="s">
        <v>2978</v>
      </c>
      <c r="AT397" s="180" t="s">
        <v>2903</v>
      </c>
      <c r="AU397" s="181">
        <v>30</v>
      </c>
      <c r="AV397" s="179"/>
      <c r="AW397" s="180"/>
      <c r="AX397" s="181"/>
      <c r="AY397" s="162"/>
      <c r="AZ397" s="70"/>
      <c r="BA397" s="70"/>
      <c r="BB397" s="70"/>
      <c r="BC397" s="70"/>
      <c r="BD397" s="29"/>
      <c r="BE397" s="29"/>
      <c r="BF397" s="29"/>
      <c r="BG397" s="29"/>
      <c r="BH397" s="29"/>
      <c r="BI397" s="29"/>
    </row>
    <row r="398" spans="1:61" ht="110.4" x14ac:dyDescent="0.3">
      <c r="A398" s="115">
        <v>404</v>
      </c>
      <c r="B398" s="116" t="s">
        <v>2894</v>
      </c>
      <c r="C398" s="115">
        <v>3</v>
      </c>
      <c r="D398" s="117" t="s">
        <v>2895</v>
      </c>
      <c r="E398" s="118" t="s">
        <v>2896</v>
      </c>
      <c r="F398" s="119">
        <v>24268</v>
      </c>
      <c r="G398" s="118" t="s">
        <v>2979</v>
      </c>
      <c r="H398" s="120">
        <v>2013</v>
      </c>
      <c r="I398" s="133" t="s">
        <v>2980</v>
      </c>
      <c r="J398" s="121">
        <v>89888.53</v>
      </c>
      <c r="K398" s="329" t="s">
        <v>1594</v>
      </c>
      <c r="L398" s="180" t="s">
        <v>2974</v>
      </c>
      <c r="M398" s="180" t="s">
        <v>2975</v>
      </c>
      <c r="N398" s="180" t="s">
        <v>2981</v>
      </c>
      <c r="O398" s="180" t="s">
        <v>2982</v>
      </c>
      <c r="P398" s="180">
        <v>6556</v>
      </c>
      <c r="Q398" s="208">
        <v>0.56000000000000005</v>
      </c>
      <c r="R398" s="208">
        <v>0</v>
      </c>
      <c r="S398" s="208">
        <v>0.56000000000000005</v>
      </c>
      <c r="T398" s="208">
        <v>22.15</v>
      </c>
      <c r="U398" s="208">
        <v>22.71</v>
      </c>
      <c r="V398" s="180">
        <v>100</v>
      </c>
      <c r="W398" s="180">
        <v>100</v>
      </c>
      <c r="X398" s="180" t="s">
        <v>2902</v>
      </c>
      <c r="Y398" s="180">
        <v>3</v>
      </c>
      <c r="Z398" s="180">
        <v>4</v>
      </c>
      <c r="AA398" s="180">
        <v>3.7</v>
      </c>
      <c r="AB398" s="180">
        <v>60</v>
      </c>
      <c r="AC398" s="180"/>
      <c r="AD398" s="208">
        <v>28.46</v>
      </c>
      <c r="AE398" s="195">
        <v>60</v>
      </c>
      <c r="AF398" s="178">
        <v>100</v>
      </c>
      <c r="AG398" s="179" t="s">
        <v>2895</v>
      </c>
      <c r="AH398" s="180" t="s">
        <v>2903</v>
      </c>
      <c r="AI398" s="181">
        <v>30</v>
      </c>
      <c r="AJ398" s="179" t="s">
        <v>2952</v>
      </c>
      <c r="AK398" s="180" t="s">
        <v>2903</v>
      </c>
      <c r="AL398" s="181">
        <v>70</v>
      </c>
      <c r="AM398" s="179"/>
      <c r="AN398" s="180"/>
      <c r="AO398" s="181"/>
      <c r="AP398" s="179"/>
      <c r="AQ398" s="180"/>
      <c r="AR398" s="181"/>
      <c r="AS398" s="179"/>
      <c r="AT398" s="180"/>
      <c r="AU398" s="181"/>
      <c r="AV398" s="179"/>
      <c r="AW398" s="180"/>
      <c r="AX398" s="181"/>
      <c r="AY398" s="162"/>
      <c r="AZ398" s="70"/>
      <c r="BA398" s="70"/>
      <c r="BB398" s="70"/>
      <c r="BC398" s="70"/>
      <c r="BD398" s="29"/>
      <c r="BE398" s="29"/>
      <c r="BF398" s="29"/>
      <c r="BG398" s="29"/>
      <c r="BH398" s="29"/>
      <c r="BI398" s="29"/>
    </row>
    <row r="399" spans="1:61" ht="69" x14ac:dyDescent="0.3">
      <c r="A399" s="115">
        <v>404</v>
      </c>
      <c r="B399" s="116" t="s">
        <v>2894</v>
      </c>
      <c r="C399" s="115">
        <v>3</v>
      </c>
      <c r="D399" s="117" t="s">
        <v>2895</v>
      </c>
      <c r="E399" s="118" t="s">
        <v>2896</v>
      </c>
      <c r="F399" s="119">
        <v>24268</v>
      </c>
      <c r="G399" s="118" t="s">
        <v>2983</v>
      </c>
      <c r="H399" s="120">
        <v>2013</v>
      </c>
      <c r="I399" s="118" t="s">
        <v>2984</v>
      </c>
      <c r="J399" s="136">
        <v>29068.65</v>
      </c>
      <c r="K399" s="329" t="s">
        <v>1594</v>
      </c>
      <c r="L399" s="180" t="s">
        <v>2985</v>
      </c>
      <c r="M399" s="180" t="s">
        <v>2986</v>
      </c>
      <c r="N399" s="180" t="s">
        <v>2987</v>
      </c>
      <c r="O399" s="180" t="s">
        <v>2988</v>
      </c>
      <c r="P399" s="180">
        <v>6557</v>
      </c>
      <c r="Q399" s="180">
        <v>0.31468560800000001</v>
      </c>
      <c r="R399" s="180">
        <v>0</v>
      </c>
      <c r="S399" s="180">
        <v>0.31468560800000001</v>
      </c>
      <c r="T399" s="180">
        <v>22.15</v>
      </c>
      <c r="U399" s="180">
        <v>22.46468561</v>
      </c>
      <c r="V399" s="180">
        <v>100</v>
      </c>
      <c r="W399" s="180">
        <v>100</v>
      </c>
      <c r="X399" s="180" t="s">
        <v>2902</v>
      </c>
      <c r="Y399" s="180">
        <v>3</v>
      </c>
      <c r="Z399" s="180">
        <v>4</v>
      </c>
      <c r="AA399" s="180">
        <v>8</v>
      </c>
      <c r="AB399" s="180">
        <v>60</v>
      </c>
      <c r="AC399" s="180"/>
      <c r="AD399" s="180"/>
      <c r="AE399" s="195">
        <v>60</v>
      </c>
      <c r="AF399" s="178">
        <v>100</v>
      </c>
      <c r="AG399" s="179" t="s">
        <v>2895</v>
      </c>
      <c r="AH399" s="180" t="s">
        <v>2903</v>
      </c>
      <c r="AI399" s="181">
        <v>20</v>
      </c>
      <c r="AJ399" s="179" t="s">
        <v>2952</v>
      </c>
      <c r="AK399" s="180" t="s">
        <v>2903</v>
      </c>
      <c r="AL399" s="181">
        <v>50</v>
      </c>
      <c r="AM399" s="179" t="s">
        <v>2989</v>
      </c>
      <c r="AN399" s="180" t="s">
        <v>2903</v>
      </c>
      <c r="AO399" s="181">
        <v>30</v>
      </c>
      <c r="AP399" s="179"/>
      <c r="AQ399" s="180"/>
      <c r="AR399" s="181"/>
      <c r="AS399" s="179"/>
      <c r="AT399" s="180"/>
      <c r="AU399" s="181"/>
      <c r="AV399" s="179"/>
      <c r="AW399" s="180"/>
      <c r="AX399" s="181"/>
      <c r="AY399" s="162"/>
      <c r="AZ399" s="70"/>
      <c r="BA399" s="70"/>
      <c r="BB399" s="70"/>
      <c r="BC399" s="70"/>
      <c r="BD399" s="29"/>
      <c r="BE399" s="29"/>
      <c r="BF399" s="29"/>
      <c r="BG399" s="29"/>
      <c r="BH399" s="29"/>
      <c r="BI399" s="29"/>
    </row>
    <row r="400" spans="1:61" ht="234.6" x14ac:dyDescent="0.3">
      <c r="A400" s="115">
        <v>404</v>
      </c>
      <c r="B400" s="116" t="s">
        <v>2894</v>
      </c>
      <c r="C400" s="115">
        <v>3</v>
      </c>
      <c r="D400" s="117" t="s">
        <v>2895</v>
      </c>
      <c r="E400" s="118" t="s">
        <v>2896</v>
      </c>
      <c r="F400" s="119">
        <v>24268</v>
      </c>
      <c r="G400" s="118" t="s">
        <v>2990</v>
      </c>
      <c r="H400" s="120">
        <v>2013</v>
      </c>
      <c r="I400" s="118" t="s">
        <v>2991</v>
      </c>
      <c r="J400" s="121">
        <v>220300</v>
      </c>
      <c r="K400" s="329" t="s">
        <v>1594</v>
      </c>
      <c r="L400" s="180" t="s">
        <v>2992</v>
      </c>
      <c r="M400" s="180" t="s">
        <v>2993</v>
      </c>
      <c r="N400" s="180" t="s">
        <v>2994</v>
      </c>
      <c r="O400" s="180" t="s">
        <v>2995</v>
      </c>
      <c r="P400" s="180">
        <v>6558</v>
      </c>
      <c r="Q400" s="208">
        <v>2.4700000000000002</v>
      </c>
      <c r="R400" s="208">
        <v>0</v>
      </c>
      <c r="S400" s="208">
        <v>2.4700000000000002</v>
      </c>
      <c r="T400" s="208">
        <v>22.15</v>
      </c>
      <c r="U400" s="208">
        <v>24.62</v>
      </c>
      <c r="V400" s="180">
        <v>50</v>
      </c>
      <c r="W400" s="180">
        <v>100</v>
      </c>
      <c r="X400" s="180" t="s">
        <v>2902</v>
      </c>
      <c r="Y400" s="180">
        <v>3</v>
      </c>
      <c r="Z400" s="180">
        <v>4</v>
      </c>
      <c r="AA400" s="180">
        <v>5.7</v>
      </c>
      <c r="AB400" s="180">
        <v>60</v>
      </c>
      <c r="AC400" s="180"/>
      <c r="AD400" s="208">
        <v>23.22</v>
      </c>
      <c r="AE400" s="195">
        <v>60</v>
      </c>
      <c r="AF400" s="178">
        <v>50</v>
      </c>
      <c r="AG400" s="179" t="s">
        <v>2895</v>
      </c>
      <c r="AH400" s="180" t="s">
        <v>2903</v>
      </c>
      <c r="AI400" s="181">
        <v>65</v>
      </c>
      <c r="AJ400" s="179"/>
      <c r="AK400" s="180"/>
      <c r="AL400" s="181"/>
      <c r="AM400" s="179"/>
      <c r="AN400" s="180"/>
      <c r="AO400" s="181"/>
      <c r="AP400" s="179"/>
      <c r="AQ400" s="180"/>
      <c r="AR400" s="181"/>
      <c r="AS400" s="179" t="s">
        <v>2996</v>
      </c>
      <c r="AT400" s="180" t="s">
        <v>2997</v>
      </c>
      <c r="AU400" s="181">
        <v>35</v>
      </c>
      <c r="AV400" s="179"/>
      <c r="AW400" s="180"/>
      <c r="AX400" s="181"/>
      <c r="AY400" s="162"/>
      <c r="AZ400" s="70"/>
      <c r="BA400" s="70"/>
      <c r="BB400" s="70"/>
      <c r="BC400" s="70"/>
      <c r="BD400" s="29"/>
      <c r="BE400" s="29"/>
      <c r="BF400" s="29"/>
      <c r="BG400" s="29"/>
      <c r="BH400" s="29"/>
      <c r="BI400" s="29"/>
    </row>
    <row r="401" spans="1:61" ht="69" x14ac:dyDescent="0.3">
      <c r="A401" s="115">
        <v>404</v>
      </c>
      <c r="B401" s="116" t="s">
        <v>2894</v>
      </c>
      <c r="C401" s="115">
        <v>3</v>
      </c>
      <c r="D401" s="117" t="s">
        <v>2895</v>
      </c>
      <c r="E401" s="118" t="s">
        <v>2904</v>
      </c>
      <c r="F401" s="119">
        <v>21137</v>
      </c>
      <c r="G401" s="118" t="s">
        <v>2998</v>
      </c>
      <c r="H401" s="120">
        <v>2013</v>
      </c>
      <c r="I401" s="118" t="s">
        <v>2999</v>
      </c>
      <c r="J401" s="121">
        <v>89326</v>
      </c>
      <c r="K401" s="329" t="s">
        <v>1594</v>
      </c>
      <c r="L401" s="180" t="s">
        <v>2927</v>
      </c>
      <c r="M401" s="180" t="s">
        <v>2928</v>
      </c>
      <c r="N401" s="180" t="s">
        <v>3000</v>
      </c>
      <c r="O401" s="180" t="s">
        <v>3001</v>
      </c>
      <c r="P401" s="180">
        <v>6573</v>
      </c>
      <c r="Q401" s="208">
        <v>2.08</v>
      </c>
      <c r="R401" s="208">
        <v>0</v>
      </c>
      <c r="S401" s="208">
        <v>2.08</v>
      </c>
      <c r="T401" s="208">
        <v>4.4000000000000004</v>
      </c>
      <c r="U401" s="208">
        <v>6.48</v>
      </c>
      <c r="V401" s="180">
        <v>100</v>
      </c>
      <c r="W401" s="180">
        <v>100</v>
      </c>
      <c r="X401" s="180" t="s">
        <v>2902</v>
      </c>
      <c r="Y401" s="180">
        <v>3</v>
      </c>
      <c r="Z401" s="180">
        <v>11</v>
      </c>
      <c r="AA401" s="180">
        <v>5</v>
      </c>
      <c r="AB401" s="180">
        <v>32</v>
      </c>
      <c r="AC401" s="180"/>
      <c r="AD401" s="208">
        <v>17.59</v>
      </c>
      <c r="AE401" s="195">
        <v>60</v>
      </c>
      <c r="AF401" s="178">
        <v>100</v>
      </c>
      <c r="AG401" s="179" t="s">
        <v>2895</v>
      </c>
      <c r="AH401" s="180" t="s">
        <v>2903</v>
      </c>
      <c r="AI401" s="181">
        <v>100</v>
      </c>
      <c r="AJ401" s="179"/>
      <c r="AK401" s="180"/>
      <c r="AL401" s="181"/>
      <c r="AM401" s="179"/>
      <c r="AN401" s="180"/>
      <c r="AO401" s="181"/>
      <c r="AP401" s="179"/>
      <c r="AQ401" s="180"/>
      <c r="AR401" s="181"/>
      <c r="AS401" s="179"/>
      <c r="AT401" s="180"/>
      <c r="AU401" s="181"/>
      <c r="AV401" s="179"/>
      <c r="AW401" s="180"/>
      <c r="AX401" s="181"/>
      <c r="AY401" s="162"/>
      <c r="AZ401" s="70"/>
      <c r="BA401" s="70"/>
      <c r="BB401" s="70"/>
      <c r="BC401" s="70"/>
      <c r="BD401" s="29"/>
      <c r="BE401" s="29"/>
      <c r="BF401" s="29"/>
      <c r="BG401" s="29"/>
      <c r="BH401" s="29"/>
      <c r="BI401" s="29"/>
    </row>
    <row r="402" spans="1:61" ht="207" x14ac:dyDescent="0.3">
      <c r="A402" s="115">
        <v>404</v>
      </c>
      <c r="B402" s="116" t="s">
        <v>2894</v>
      </c>
      <c r="C402" s="115">
        <v>3</v>
      </c>
      <c r="D402" s="117" t="s">
        <v>2895</v>
      </c>
      <c r="E402" s="118" t="s">
        <v>3002</v>
      </c>
      <c r="F402" s="119">
        <v>11595</v>
      </c>
      <c r="G402" s="118" t="s">
        <v>3003</v>
      </c>
      <c r="H402" s="120">
        <v>2013</v>
      </c>
      <c r="I402" s="118" t="s">
        <v>3004</v>
      </c>
      <c r="J402" s="121">
        <v>138596</v>
      </c>
      <c r="K402" s="329" t="s">
        <v>1594</v>
      </c>
      <c r="L402" s="180" t="s">
        <v>3005</v>
      </c>
      <c r="M402" s="180" t="s">
        <v>3006</v>
      </c>
      <c r="N402" s="180" t="s">
        <v>3007</v>
      </c>
      <c r="O402" s="180" t="s">
        <v>3008</v>
      </c>
      <c r="P402" s="180">
        <v>6575</v>
      </c>
      <c r="Q402" s="208">
        <v>74.52</v>
      </c>
      <c r="R402" s="208">
        <v>0</v>
      </c>
      <c r="S402" s="208">
        <v>74.52</v>
      </c>
      <c r="T402" s="208">
        <v>23.22</v>
      </c>
      <c r="U402" s="208">
        <v>97.74</v>
      </c>
      <c r="V402" s="180">
        <v>100</v>
      </c>
      <c r="W402" s="180">
        <v>100</v>
      </c>
      <c r="X402" s="180" t="s">
        <v>2902</v>
      </c>
      <c r="Y402" s="180">
        <v>3</v>
      </c>
      <c r="Z402" s="180">
        <v>2</v>
      </c>
      <c r="AA402" s="180">
        <v>3</v>
      </c>
      <c r="AB402" s="180">
        <v>32</v>
      </c>
      <c r="AC402" s="180"/>
      <c r="AD402" s="208">
        <v>22.77</v>
      </c>
      <c r="AE402" s="195">
        <v>60</v>
      </c>
      <c r="AF402" s="178">
        <v>100</v>
      </c>
      <c r="AG402" s="179" t="s">
        <v>3009</v>
      </c>
      <c r="AH402" s="180" t="s">
        <v>2903</v>
      </c>
      <c r="AI402" s="181">
        <v>15</v>
      </c>
      <c r="AJ402" s="179" t="s">
        <v>3010</v>
      </c>
      <c r="AK402" s="180" t="s">
        <v>2903</v>
      </c>
      <c r="AL402" s="181">
        <v>15</v>
      </c>
      <c r="AM402" s="179" t="s">
        <v>3011</v>
      </c>
      <c r="AN402" s="180" t="s">
        <v>2903</v>
      </c>
      <c r="AO402" s="181">
        <v>15</v>
      </c>
      <c r="AP402" s="179" t="s">
        <v>3012</v>
      </c>
      <c r="AQ402" s="180" t="s">
        <v>2903</v>
      </c>
      <c r="AR402" s="181">
        <v>15</v>
      </c>
      <c r="AS402" s="179" t="s">
        <v>3013</v>
      </c>
      <c r="AT402" s="180" t="s">
        <v>2903</v>
      </c>
      <c r="AU402" s="181">
        <v>40</v>
      </c>
      <c r="AV402" s="179"/>
      <c r="AW402" s="180"/>
      <c r="AX402" s="181"/>
      <c r="AY402" s="162"/>
      <c r="AZ402" s="70"/>
      <c r="BA402" s="70"/>
      <c r="BB402" s="70"/>
      <c r="BC402" s="70"/>
      <c r="BD402" s="29"/>
      <c r="BE402" s="29"/>
      <c r="BF402" s="29"/>
      <c r="BG402" s="29"/>
      <c r="BH402" s="29"/>
      <c r="BI402" s="29"/>
    </row>
    <row r="403" spans="1:61" ht="124.2" x14ac:dyDescent="0.3">
      <c r="A403" s="115">
        <v>404</v>
      </c>
      <c r="B403" s="116" t="s">
        <v>2894</v>
      </c>
      <c r="C403" s="115">
        <v>3</v>
      </c>
      <c r="D403" s="117" t="s">
        <v>2895</v>
      </c>
      <c r="E403" s="118" t="s">
        <v>3002</v>
      </c>
      <c r="F403" s="119">
        <v>11595</v>
      </c>
      <c r="G403" s="118" t="s">
        <v>3014</v>
      </c>
      <c r="H403" s="120">
        <v>2013</v>
      </c>
      <c r="I403" s="118" t="s">
        <v>3015</v>
      </c>
      <c r="J403" s="121">
        <v>85240</v>
      </c>
      <c r="K403" s="329" t="s">
        <v>902</v>
      </c>
      <c r="L403" s="180" t="s">
        <v>3016</v>
      </c>
      <c r="M403" s="180" t="s">
        <v>3017</v>
      </c>
      <c r="N403" s="180" t="s">
        <v>3018</v>
      </c>
      <c r="O403" s="180" t="s">
        <v>3019</v>
      </c>
      <c r="P403" s="180">
        <v>6576</v>
      </c>
      <c r="Q403" s="208">
        <v>55.08</v>
      </c>
      <c r="R403" s="208">
        <v>0</v>
      </c>
      <c r="S403" s="208">
        <v>55.08</v>
      </c>
      <c r="T403" s="208">
        <v>23.22</v>
      </c>
      <c r="U403" s="208">
        <v>78.3</v>
      </c>
      <c r="V403" s="180">
        <v>100</v>
      </c>
      <c r="W403" s="180">
        <v>100</v>
      </c>
      <c r="X403" s="180" t="s">
        <v>2902</v>
      </c>
      <c r="Y403" s="180">
        <v>3</v>
      </c>
      <c r="Z403" s="180">
        <v>11</v>
      </c>
      <c r="AA403" s="180" t="s">
        <v>3020</v>
      </c>
      <c r="AB403" s="180">
        <v>60</v>
      </c>
      <c r="AC403" s="180"/>
      <c r="AD403" s="208">
        <v>22.77</v>
      </c>
      <c r="AE403" s="195">
        <v>60</v>
      </c>
      <c r="AF403" s="178">
        <v>100</v>
      </c>
      <c r="AG403" s="179"/>
      <c r="AH403" s="180"/>
      <c r="AI403" s="181"/>
      <c r="AJ403" s="179"/>
      <c r="AK403" s="180"/>
      <c r="AL403" s="181"/>
      <c r="AM403" s="179"/>
      <c r="AN403" s="180"/>
      <c r="AO403" s="181"/>
      <c r="AP403" s="179"/>
      <c r="AQ403" s="180"/>
      <c r="AR403" s="181"/>
      <c r="AS403" s="179"/>
      <c r="AT403" s="180"/>
      <c r="AU403" s="181"/>
      <c r="AV403" s="179"/>
      <c r="AW403" s="180"/>
      <c r="AX403" s="181"/>
      <c r="AY403" s="162"/>
      <c r="AZ403" s="70"/>
      <c r="BA403" s="70"/>
      <c r="BB403" s="70"/>
      <c r="BC403" s="70"/>
      <c r="BD403" s="29"/>
      <c r="BE403" s="29"/>
      <c r="BF403" s="29"/>
      <c r="BG403" s="29"/>
      <c r="BH403" s="29"/>
      <c r="BI403" s="29"/>
    </row>
    <row r="404" spans="1:61" ht="165.6" x14ac:dyDescent="0.3">
      <c r="A404" s="115">
        <v>404</v>
      </c>
      <c r="B404" s="116" t="s">
        <v>2894</v>
      </c>
      <c r="C404" s="115">
        <v>3</v>
      </c>
      <c r="D404" s="117" t="s">
        <v>2895</v>
      </c>
      <c r="E404" s="118" t="s">
        <v>2913</v>
      </c>
      <c r="F404" s="119">
        <v>29875</v>
      </c>
      <c r="G404" s="118" t="s">
        <v>3021</v>
      </c>
      <c r="H404" s="120">
        <v>2013</v>
      </c>
      <c r="I404" s="118" t="s">
        <v>3022</v>
      </c>
      <c r="J404" s="121">
        <v>218364</v>
      </c>
      <c r="K404" s="329" t="s">
        <v>1594</v>
      </c>
      <c r="L404" s="180" t="s">
        <v>3016</v>
      </c>
      <c r="M404" s="180" t="s">
        <v>3017</v>
      </c>
      <c r="N404" s="180" t="s">
        <v>3023</v>
      </c>
      <c r="O404" s="180" t="s">
        <v>3024</v>
      </c>
      <c r="P404" s="180">
        <v>6589</v>
      </c>
      <c r="Q404" s="208">
        <v>4.01</v>
      </c>
      <c r="R404" s="208">
        <v>1.45</v>
      </c>
      <c r="S404" s="208">
        <v>2.2599999999999998</v>
      </c>
      <c r="T404" s="208">
        <v>0.8</v>
      </c>
      <c r="U404" s="208">
        <v>4.87</v>
      </c>
      <c r="V404" s="180">
        <v>70</v>
      </c>
      <c r="W404" s="180">
        <v>15.25</v>
      </c>
      <c r="X404" s="180" t="s">
        <v>2902</v>
      </c>
      <c r="Y404" s="180">
        <v>6</v>
      </c>
      <c r="Z404" s="180">
        <v>4</v>
      </c>
      <c r="AA404" s="180">
        <v>4</v>
      </c>
      <c r="AB404" s="180">
        <v>60</v>
      </c>
      <c r="AC404" s="180"/>
      <c r="AD404" s="208">
        <v>0.8</v>
      </c>
      <c r="AE404" s="195">
        <v>400</v>
      </c>
      <c r="AF404" s="178">
        <v>70</v>
      </c>
      <c r="AG404" s="179" t="s">
        <v>2952</v>
      </c>
      <c r="AH404" s="180" t="s">
        <v>2903</v>
      </c>
      <c r="AI404" s="181">
        <v>60</v>
      </c>
      <c r="AJ404" s="179" t="s">
        <v>2895</v>
      </c>
      <c r="AK404" s="180" t="s">
        <v>2903</v>
      </c>
      <c r="AL404" s="181">
        <v>40</v>
      </c>
      <c r="AM404" s="179"/>
      <c r="AN404" s="180"/>
      <c r="AO404" s="181"/>
      <c r="AP404" s="179"/>
      <c r="AQ404" s="180"/>
      <c r="AR404" s="181"/>
      <c r="AS404" s="179"/>
      <c r="AT404" s="180"/>
      <c r="AU404" s="181"/>
      <c r="AV404" s="179"/>
      <c r="AW404" s="180"/>
      <c r="AX404" s="181"/>
      <c r="AY404" s="162"/>
      <c r="AZ404" s="70"/>
      <c r="BA404" s="70"/>
      <c r="BB404" s="70"/>
      <c r="BC404" s="70"/>
      <c r="BD404" s="29"/>
      <c r="BE404" s="29"/>
      <c r="BF404" s="29"/>
      <c r="BG404" s="29"/>
      <c r="BH404" s="29"/>
      <c r="BI404" s="29"/>
    </row>
    <row r="405" spans="1:61" ht="165.6" x14ac:dyDescent="0.3">
      <c r="A405" s="115">
        <v>404</v>
      </c>
      <c r="B405" s="116" t="s">
        <v>2894</v>
      </c>
      <c r="C405" s="115">
        <v>3</v>
      </c>
      <c r="D405" s="117" t="s">
        <v>2895</v>
      </c>
      <c r="E405" s="118" t="s">
        <v>2947</v>
      </c>
      <c r="F405" s="119">
        <v>29164</v>
      </c>
      <c r="G405" s="118" t="s">
        <v>3025</v>
      </c>
      <c r="H405" s="120">
        <v>2013</v>
      </c>
      <c r="I405" s="118" t="s">
        <v>3026</v>
      </c>
      <c r="J405" s="121">
        <v>117942</v>
      </c>
      <c r="K405" s="329" t="s">
        <v>902</v>
      </c>
      <c r="L405" s="180" t="s">
        <v>3027</v>
      </c>
      <c r="M405" s="180" t="s">
        <v>3028</v>
      </c>
      <c r="N405" s="180" t="s">
        <v>3029</v>
      </c>
      <c r="O405" s="180" t="s">
        <v>3030</v>
      </c>
      <c r="P405" s="180">
        <v>6592</v>
      </c>
      <c r="Q405" s="208">
        <v>18.66</v>
      </c>
      <c r="R405" s="208">
        <v>10.93</v>
      </c>
      <c r="S405" s="208">
        <v>4.8600000000000003</v>
      </c>
      <c r="T405" s="208">
        <v>23.84</v>
      </c>
      <c r="U405" s="208">
        <v>42.8</v>
      </c>
      <c r="V405" s="208">
        <v>80</v>
      </c>
      <c r="W405" s="208">
        <v>61</v>
      </c>
      <c r="X405" s="180" t="s">
        <v>2902</v>
      </c>
      <c r="Y405" s="180">
        <v>4</v>
      </c>
      <c r="Z405" s="180">
        <v>9</v>
      </c>
      <c r="AA405" s="180">
        <v>3</v>
      </c>
      <c r="AB405" s="180">
        <v>60</v>
      </c>
      <c r="AC405" s="180"/>
      <c r="AD405" s="180">
        <v>0</v>
      </c>
      <c r="AE405" s="195">
        <v>60</v>
      </c>
      <c r="AF405" s="178">
        <v>80</v>
      </c>
      <c r="AG405" s="179"/>
      <c r="AH405" s="180"/>
      <c r="AI405" s="181"/>
      <c r="AJ405" s="179"/>
      <c r="AK405" s="180"/>
      <c r="AL405" s="181"/>
      <c r="AM405" s="179"/>
      <c r="AN405" s="180"/>
      <c r="AO405" s="181"/>
      <c r="AP405" s="179"/>
      <c r="AQ405" s="180"/>
      <c r="AR405" s="181"/>
      <c r="AS405" s="179"/>
      <c r="AT405" s="180"/>
      <c r="AU405" s="181"/>
      <c r="AV405" s="179"/>
      <c r="AW405" s="180"/>
      <c r="AX405" s="181"/>
      <c r="AY405" s="162"/>
      <c r="AZ405" s="70"/>
      <c r="BA405" s="70"/>
      <c r="BB405" s="70"/>
      <c r="BC405" s="70"/>
      <c r="BD405" s="29"/>
      <c r="BE405" s="29"/>
      <c r="BF405" s="29"/>
      <c r="BG405" s="29"/>
      <c r="BH405" s="29"/>
      <c r="BI405" s="29"/>
    </row>
    <row r="406" spans="1:61" ht="193.2" x14ac:dyDescent="0.3">
      <c r="A406" s="115">
        <v>404</v>
      </c>
      <c r="B406" s="116" t="s">
        <v>2894</v>
      </c>
      <c r="C406" s="115">
        <v>3</v>
      </c>
      <c r="D406" s="117" t="s">
        <v>2895</v>
      </c>
      <c r="E406" s="118" t="s">
        <v>2913</v>
      </c>
      <c r="F406" s="119">
        <v>29875</v>
      </c>
      <c r="G406" s="118" t="s">
        <v>3031</v>
      </c>
      <c r="H406" s="120">
        <v>2015</v>
      </c>
      <c r="I406" s="118" t="s">
        <v>3032</v>
      </c>
      <c r="J406" s="121">
        <v>153616</v>
      </c>
      <c r="K406" s="329" t="s">
        <v>693</v>
      </c>
      <c r="L406" s="180" t="s">
        <v>3033</v>
      </c>
      <c r="M406" s="180" t="s">
        <v>3034</v>
      </c>
      <c r="N406" s="180" t="s">
        <v>3035</v>
      </c>
      <c r="O406" s="180" t="s">
        <v>3036</v>
      </c>
      <c r="P406" s="180">
        <v>6768</v>
      </c>
      <c r="Q406" s="208">
        <v>15.84</v>
      </c>
      <c r="R406" s="208">
        <v>5.24</v>
      </c>
      <c r="S406" s="208">
        <v>8.5299999999999994</v>
      </c>
      <c r="T406" s="208">
        <v>12.39</v>
      </c>
      <c r="U406" s="208">
        <v>28.25</v>
      </c>
      <c r="V406" s="208">
        <v>75</v>
      </c>
      <c r="W406" s="208">
        <v>61.67</v>
      </c>
      <c r="X406" s="180" t="s">
        <v>2902</v>
      </c>
      <c r="Y406" s="180">
        <v>4</v>
      </c>
      <c r="Z406" s="180">
        <v>6</v>
      </c>
      <c r="AA406" s="180">
        <v>3.5</v>
      </c>
      <c r="AB406" s="180">
        <v>60</v>
      </c>
      <c r="AC406" s="180">
        <v>1</v>
      </c>
      <c r="AD406" s="208">
        <v>18.510000000000002</v>
      </c>
      <c r="AE406" s="195">
        <v>60</v>
      </c>
      <c r="AF406" s="178">
        <v>75</v>
      </c>
      <c r="AG406" s="179" t="s">
        <v>2917</v>
      </c>
      <c r="AH406" s="180" t="s">
        <v>2903</v>
      </c>
      <c r="AI406" s="181">
        <v>50</v>
      </c>
      <c r="AJ406" s="179" t="s">
        <v>2918</v>
      </c>
      <c r="AK406" s="180" t="s">
        <v>2903</v>
      </c>
      <c r="AL406" s="181">
        <v>50</v>
      </c>
      <c r="AM406" s="179"/>
      <c r="AN406" s="180"/>
      <c r="AO406" s="181"/>
      <c r="AP406" s="179"/>
      <c r="AQ406" s="180"/>
      <c r="AR406" s="181"/>
      <c r="AS406" s="179"/>
      <c r="AT406" s="180"/>
      <c r="AU406" s="181"/>
      <c r="AV406" s="179"/>
      <c r="AW406" s="180"/>
      <c r="AX406" s="181"/>
      <c r="AY406" s="162"/>
      <c r="AZ406" s="70"/>
      <c r="BA406" s="70"/>
      <c r="BB406" s="70"/>
      <c r="BC406" s="70"/>
      <c r="BD406" s="29"/>
      <c r="BE406" s="29"/>
      <c r="BF406" s="29"/>
      <c r="BG406" s="29"/>
      <c r="BH406" s="29"/>
      <c r="BI406" s="29"/>
    </row>
    <row r="407" spans="1:61" ht="138" x14ac:dyDescent="0.3">
      <c r="A407" s="115">
        <v>404</v>
      </c>
      <c r="B407" s="116" t="s">
        <v>2894</v>
      </c>
      <c r="C407" s="115">
        <v>3</v>
      </c>
      <c r="D407" s="117" t="s">
        <v>2895</v>
      </c>
      <c r="E407" s="118" t="s">
        <v>2904</v>
      </c>
      <c r="F407" s="119">
        <v>21137</v>
      </c>
      <c r="G407" s="118" t="s">
        <v>3037</v>
      </c>
      <c r="H407" s="120">
        <v>2016</v>
      </c>
      <c r="I407" s="118" t="s">
        <v>3038</v>
      </c>
      <c r="J407" s="121">
        <v>21038.54</v>
      </c>
      <c r="K407" s="329" t="s">
        <v>693</v>
      </c>
      <c r="L407" s="180" t="s">
        <v>2907</v>
      </c>
      <c r="M407" s="180" t="s">
        <v>2908</v>
      </c>
      <c r="N407" s="151" t="s">
        <v>3039</v>
      </c>
      <c r="O407" s="180" t="s">
        <v>3040</v>
      </c>
      <c r="P407" s="180">
        <v>6816</v>
      </c>
      <c r="Q407" s="208">
        <v>2.44</v>
      </c>
      <c r="R407" s="208">
        <v>1.44</v>
      </c>
      <c r="S407" s="208">
        <v>1</v>
      </c>
      <c r="T407" s="208">
        <v>17.59</v>
      </c>
      <c r="U407" s="208">
        <v>20.03</v>
      </c>
      <c r="V407" s="208">
        <v>100</v>
      </c>
      <c r="W407" s="208">
        <v>48.33</v>
      </c>
      <c r="X407" s="180" t="s">
        <v>2902</v>
      </c>
      <c r="Y407" s="180">
        <v>6</v>
      </c>
      <c r="Z407" s="180">
        <v>3</v>
      </c>
      <c r="AA407" s="180">
        <v>3</v>
      </c>
      <c r="AB407" s="180">
        <v>32</v>
      </c>
      <c r="AC407" s="180">
        <v>2</v>
      </c>
      <c r="AD407" s="180">
        <v>17.59</v>
      </c>
      <c r="AE407" s="195">
        <v>60</v>
      </c>
      <c r="AF407" s="178">
        <v>100</v>
      </c>
      <c r="AG407" s="179" t="s">
        <v>2895</v>
      </c>
      <c r="AH407" s="180" t="s">
        <v>2903</v>
      </c>
      <c r="AI407" s="181">
        <v>20</v>
      </c>
      <c r="AJ407" s="179" t="s">
        <v>2911</v>
      </c>
      <c r="AK407" s="180" t="s">
        <v>2903</v>
      </c>
      <c r="AL407" s="181">
        <v>40</v>
      </c>
      <c r="AM407" s="179" t="s">
        <v>3041</v>
      </c>
      <c r="AN407" s="180" t="s">
        <v>2903</v>
      </c>
      <c r="AO407" s="181">
        <v>40</v>
      </c>
      <c r="AP407" s="179"/>
      <c r="AQ407" s="180"/>
      <c r="AR407" s="181"/>
      <c r="AS407" s="179"/>
      <c r="AT407" s="180"/>
      <c r="AU407" s="181"/>
      <c r="AV407" s="179"/>
      <c r="AW407" s="180"/>
      <c r="AX407" s="181"/>
      <c r="AY407" s="162"/>
      <c r="AZ407" s="70"/>
      <c r="BA407" s="70"/>
      <c r="BB407" s="70"/>
      <c r="BC407" s="70"/>
      <c r="BD407" s="29"/>
      <c r="BE407" s="29"/>
      <c r="BF407" s="29"/>
      <c r="BG407" s="29"/>
      <c r="BH407" s="29"/>
      <c r="BI407" s="29"/>
    </row>
    <row r="408" spans="1:61" ht="124.2" x14ac:dyDescent="0.3">
      <c r="A408" s="115">
        <v>404</v>
      </c>
      <c r="B408" s="116" t="s">
        <v>2894</v>
      </c>
      <c r="C408" s="115">
        <v>3</v>
      </c>
      <c r="D408" s="117" t="s">
        <v>2895</v>
      </c>
      <c r="E408" s="118" t="s">
        <v>3042</v>
      </c>
      <c r="F408" s="134">
        <v>25448</v>
      </c>
      <c r="G408" s="133" t="s">
        <v>3043</v>
      </c>
      <c r="H408" s="120">
        <v>2016</v>
      </c>
      <c r="I408" s="118" t="s">
        <v>3044</v>
      </c>
      <c r="J408" s="121">
        <v>27672.12</v>
      </c>
      <c r="K408" s="329" t="s">
        <v>693</v>
      </c>
      <c r="L408" s="180" t="s">
        <v>3045</v>
      </c>
      <c r="M408" s="180" t="s">
        <v>3017</v>
      </c>
      <c r="N408" s="180" t="s">
        <v>3046</v>
      </c>
      <c r="O408" s="180" t="s">
        <v>3047</v>
      </c>
      <c r="P408" s="180">
        <v>6833</v>
      </c>
      <c r="Q408" s="208">
        <v>18.07</v>
      </c>
      <c r="R408" s="208">
        <v>0.47</v>
      </c>
      <c r="S408" s="208">
        <v>2.96</v>
      </c>
      <c r="T408" s="208">
        <v>26.69</v>
      </c>
      <c r="U408" s="208">
        <v>30.12</v>
      </c>
      <c r="V408" s="208">
        <v>70</v>
      </c>
      <c r="W408" s="208">
        <v>45</v>
      </c>
      <c r="X408" s="180" t="s">
        <v>2902</v>
      </c>
      <c r="Y408" s="180">
        <v>3</v>
      </c>
      <c r="Z408" s="180">
        <v>4</v>
      </c>
      <c r="AA408" s="180">
        <v>4</v>
      </c>
      <c r="AB408" s="180">
        <v>32</v>
      </c>
      <c r="AC408" s="180">
        <v>3</v>
      </c>
      <c r="AD408" s="180">
        <v>26.69</v>
      </c>
      <c r="AE408" s="195">
        <v>60</v>
      </c>
      <c r="AF408" s="178">
        <v>70</v>
      </c>
      <c r="AG408" s="179"/>
      <c r="AH408" s="180"/>
      <c r="AI408" s="181"/>
      <c r="AJ408" s="179"/>
      <c r="AK408" s="180"/>
      <c r="AL408" s="181"/>
      <c r="AM408" s="179"/>
      <c r="AN408" s="180"/>
      <c r="AO408" s="181"/>
      <c r="AP408" s="179"/>
      <c r="AQ408" s="180"/>
      <c r="AR408" s="181"/>
      <c r="AS408" s="179"/>
      <c r="AT408" s="180"/>
      <c r="AU408" s="181"/>
      <c r="AV408" s="179"/>
      <c r="AW408" s="180"/>
      <c r="AX408" s="181"/>
      <c r="AY408" s="162"/>
      <c r="AZ408" s="70"/>
      <c r="BA408" s="70"/>
      <c r="BB408" s="70"/>
      <c r="BC408" s="70"/>
      <c r="BD408" s="29"/>
      <c r="BE408" s="29"/>
      <c r="BF408" s="29"/>
      <c r="BG408" s="29"/>
      <c r="BH408" s="29"/>
      <c r="BI408" s="29"/>
    </row>
    <row r="409" spans="1:61" ht="96.6" x14ac:dyDescent="0.3">
      <c r="A409" s="115">
        <v>404</v>
      </c>
      <c r="B409" s="116" t="s">
        <v>2894</v>
      </c>
      <c r="C409" s="115">
        <v>3</v>
      </c>
      <c r="D409" s="117" t="s">
        <v>2895</v>
      </c>
      <c r="E409" s="118" t="s">
        <v>2904</v>
      </c>
      <c r="F409" s="119">
        <v>21337</v>
      </c>
      <c r="G409" s="118" t="s">
        <v>3048</v>
      </c>
      <c r="H409" s="120">
        <v>2016</v>
      </c>
      <c r="I409" s="118" t="s">
        <v>3049</v>
      </c>
      <c r="J409" s="121">
        <v>93909.8</v>
      </c>
      <c r="K409" s="329" t="s">
        <v>693</v>
      </c>
      <c r="L409" s="180" t="s">
        <v>2927</v>
      </c>
      <c r="M409" s="180" t="s">
        <v>2928</v>
      </c>
      <c r="N409" s="180" t="s">
        <v>3050</v>
      </c>
      <c r="O409" s="180" t="s">
        <v>3051</v>
      </c>
      <c r="P409" s="180">
        <v>6835</v>
      </c>
      <c r="Q409" s="208">
        <v>26.91</v>
      </c>
      <c r="R409" s="208">
        <v>13.95</v>
      </c>
      <c r="S409" s="208">
        <v>12.96</v>
      </c>
      <c r="T409" s="208">
        <v>7.08</v>
      </c>
      <c r="U409" s="208">
        <v>41.06</v>
      </c>
      <c r="V409" s="208">
        <v>50</v>
      </c>
      <c r="W409" s="208">
        <v>45</v>
      </c>
      <c r="X409" s="180" t="s">
        <v>2902</v>
      </c>
      <c r="Y409" s="180">
        <v>3</v>
      </c>
      <c r="Z409" s="180">
        <v>11</v>
      </c>
      <c r="AA409" s="180">
        <v>4</v>
      </c>
      <c r="AB409" s="180">
        <v>32</v>
      </c>
      <c r="AC409" s="180">
        <v>2</v>
      </c>
      <c r="AD409" s="208">
        <v>14.15</v>
      </c>
      <c r="AE409" s="195">
        <v>60</v>
      </c>
      <c r="AF409" s="178">
        <v>50</v>
      </c>
      <c r="AG409" s="179" t="s">
        <v>2895</v>
      </c>
      <c r="AH409" s="180" t="s">
        <v>2903</v>
      </c>
      <c r="AI409" s="181">
        <v>20</v>
      </c>
      <c r="AJ409" s="179" t="s">
        <v>2911</v>
      </c>
      <c r="AK409" s="180" t="s">
        <v>2903</v>
      </c>
      <c r="AL409" s="181">
        <v>40</v>
      </c>
      <c r="AM409" s="179" t="s">
        <v>3041</v>
      </c>
      <c r="AN409" s="180" t="s">
        <v>2903</v>
      </c>
      <c r="AO409" s="181">
        <v>40</v>
      </c>
      <c r="AP409" s="179"/>
      <c r="AQ409" s="180"/>
      <c r="AR409" s="181"/>
      <c r="AS409" s="179"/>
      <c r="AT409" s="180"/>
      <c r="AU409" s="181"/>
      <c r="AV409" s="179"/>
      <c r="AW409" s="180"/>
      <c r="AX409" s="181"/>
      <c r="AY409" s="162"/>
      <c r="AZ409" s="70"/>
      <c r="BA409" s="70"/>
      <c r="BB409" s="70"/>
      <c r="BC409" s="70"/>
      <c r="BD409" s="29"/>
      <c r="BE409" s="29"/>
      <c r="BF409" s="29"/>
      <c r="BG409" s="29"/>
      <c r="BH409" s="29"/>
      <c r="BI409" s="29"/>
    </row>
    <row r="410" spans="1:61" ht="179.4" x14ac:dyDescent="0.3">
      <c r="A410" s="115">
        <v>404</v>
      </c>
      <c r="B410" s="116" t="s">
        <v>2894</v>
      </c>
      <c r="C410" s="115">
        <v>3</v>
      </c>
      <c r="D410" s="117" t="s">
        <v>2895</v>
      </c>
      <c r="E410" s="118" t="s">
        <v>3052</v>
      </c>
      <c r="F410" s="119">
        <v>29428</v>
      </c>
      <c r="G410" s="118" t="s">
        <v>3053</v>
      </c>
      <c r="H410" s="120">
        <v>2017</v>
      </c>
      <c r="I410" s="118" t="s">
        <v>3054</v>
      </c>
      <c r="J410" s="121">
        <v>56845</v>
      </c>
      <c r="K410" s="329" t="s">
        <v>693</v>
      </c>
      <c r="L410" s="180" t="s">
        <v>3055</v>
      </c>
      <c r="M410" s="180" t="s">
        <v>3056</v>
      </c>
      <c r="N410" s="180" t="s">
        <v>3057</v>
      </c>
      <c r="O410" s="180" t="s">
        <v>3058</v>
      </c>
      <c r="P410" s="180">
        <v>6853</v>
      </c>
      <c r="Q410" s="208">
        <v>16.059999999999999</v>
      </c>
      <c r="R410" s="208">
        <v>10.89</v>
      </c>
      <c r="S410" s="208">
        <v>5.17</v>
      </c>
      <c r="T410" s="208">
        <v>48.04</v>
      </c>
      <c r="U410" s="208">
        <v>64.099999999999994</v>
      </c>
      <c r="V410" s="208">
        <v>50</v>
      </c>
      <c r="W410" s="208">
        <v>31.67</v>
      </c>
      <c r="X410" s="180" t="s">
        <v>2902</v>
      </c>
      <c r="Y410" s="180">
        <v>3</v>
      </c>
      <c r="Z410" s="180">
        <v>10</v>
      </c>
      <c r="AA410" s="180">
        <v>4</v>
      </c>
      <c r="AB410" s="180">
        <v>44</v>
      </c>
      <c r="AC410" s="180">
        <v>4</v>
      </c>
      <c r="AD410" s="180">
        <v>48.04</v>
      </c>
      <c r="AE410" s="195">
        <v>60</v>
      </c>
      <c r="AF410" s="178">
        <v>50</v>
      </c>
      <c r="AG410" s="179" t="s">
        <v>2895</v>
      </c>
      <c r="AH410" s="180" t="s">
        <v>2903</v>
      </c>
      <c r="AI410" s="181">
        <v>50</v>
      </c>
      <c r="AJ410" s="179" t="s">
        <v>3059</v>
      </c>
      <c r="AK410" s="180" t="s">
        <v>2903</v>
      </c>
      <c r="AL410" s="181">
        <v>50</v>
      </c>
      <c r="AM410" s="179"/>
      <c r="AN410" s="180"/>
      <c r="AO410" s="181"/>
      <c r="AP410" s="179"/>
      <c r="AQ410" s="180"/>
      <c r="AR410" s="181"/>
      <c r="AS410" s="179"/>
      <c r="AT410" s="180"/>
      <c r="AU410" s="181"/>
      <c r="AV410" s="179"/>
      <c r="AW410" s="180"/>
      <c r="AX410" s="181"/>
      <c r="AY410" s="162"/>
      <c r="AZ410" s="70"/>
      <c r="BA410" s="70"/>
      <c r="BB410" s="70"/>
      <c r="BC410" s="70"/>
      <c r="BD410" s="29"/>
      <c r="BE410" s="29"/>
      <c r="BF410" s="29"/>
      <c r="BG410" s="29"/>
      <c r="BH410" s="29"/>
      <c r="BI410" s="29"/>
    </row>
    <row r="411" spans="1:61" ht="69" x14ac:dyDescent="0.3">
      <c r="A411" s="115">
        <v>404</v>
      </c>
      <c r="B411" s="116" t="s">
        <v>2894</v>
      </c>
      <c r="C411" s="115">
        <v>3</v>
      </c>
      <c r="D411" s="117" t="s">
        <v>2895</v>
      </c>
      <c r="E411" s="118" t="s">
        <v>2931</v>
      </c>
      <c r="F411" s="119">
        <v>15493</v>
      </c>
      <c r="G411" s="118" t="s">
        <v>3060</v>
      </c>
      <c r="H411" s="120">
        <v>2017</v>
      </c>
      <c r="I411" s="118" t="s">
        <v>3061</v>
      </c>
      <c r="J411" s="121">
        <v>54428.91</v>
      </c>
      <c r="K411" s="329" t="s">
        <v>693</v>
      </c>
      <c r="L411" s="180" t="s">
        <v>2934</v>
      </c>
      <c r="M411" s="180" t="s">
        <v>2935</v>
      </c>
      <c r="N411" s="180" t="s">
        <v>3062</v>
      </c>
      <c r="O411" s="180" t="s">
        <v>3063</v>
      </c>
      <c r="P411" s="180">
        <v>6855</v>
      </c>
      <c r="Q411" s="208">
        <v>118.05</v>
      </c>
      <c r="R411" s="208">
        <v>43.94</v>
      </c>
      <c r="S411" s="208">
        <v>20.83</v>
      </c>
      <c r="T411" s="208">
        <v>53.29</v>
      </c>
      <c r="U411" s="208">
        <v>118.05</v>
      </c>
      <c r="V411" s="208">
        <v>100</v>
      </c>
      <c r="W411" s="208">
        <v>31.67</v>
      </c>
      <c r="X411" s="180" t="s">
        <v>2902</v>
      </c>
      <c r="Y411" s="180">
        <v>6</v>
      </c>
      <c r="Z411" s="180">
        <v>4</v>
      </c>
      <c r="AA411" s="180">
        <v>8</v>
      </c>
      <c r="AB411" s="180">
        <v>3</v>
      </c>
      <c r="AC411" s="180">
        <v>5</v>
      </c>
      <c r="AD411" s="180">
        <v>53.29</v>
      </c>
      <c r="AE411" s="195">
        <v>60</v>
      </c>
      <c r="AF411" s="178">
        <v>100</v>
      </c>
      <c r="AG411" s="179" t="s">
        <v>2895</v>
      </c>
      <c r="AH411" s="180" t="s">
        <v>2903</v>
      </c>
      <c r="AI411" s="181">
        <v>50</v>
      </c>
      <c r="AJ411" s="179" t="s">
        <v>3064</v>
      </c>
      <c r="AK411" s="180" t="s">
        <v>2903</v>
      </c>
      <c r="AL411" s="181">
        <v>50</v>
      </c>
      <c r="AM411" s="179"/>
      <c r="AN411" s="180"/>
      <c r="AO411" s="181"/>
      <c r="AP411" s="179"/>
      <c r="AQ411" s="180"/>
      <c r="AR411" s="181"/>
      <c r="AS411" s="179"/>
      <c r="AT411" s="180"/>
      <c r="AU411" s="181"/>
      <c r="AV411" s="179"/>
      <c r="AW411" s="180"/>
      <c r="AX411" s="181"/>
      <c r="AY411" s="162"/>
      <c r="AZ411" s="70"/>
      <c r="BA411" s="70"/>
      <c r="BB411" s="70"/>
      <c r="BC411" s="70"/>
      <c r="BD411" s="29"/>
      <c r="BE411" s="29"/>
      <c r="BF411" s="29"/>
      <c r="BG411" s="29"/>
      <c r="BH411" s="29"/>
      <c r="BI411" s="29"/>
    </row>
    <row r="412" spans="1:61" ht="151.80000000000001" x14ac:dyDescent="0.3">
      <c r="A412" s="115">
        <v>404</v>
      </c>
      <c r="B412" s="116" t="s">
        <v>2894</v>
      </c>
      <c r="C412" s="115">
        <v>3</v>
      </c>
      <c r="D412" s="117" t="s">
        <v>2895</v>
      </c>
      <c r="E412" s="118" t="s">
        <v>2904</v>
      </c>
      <c r="F412" s="119">
        <v>21337</v>
      </c>
      <c r="G412" s="118" t="s">
        <v>3065</v>
      </c>
      <c r="H412" s="120">
        <v>2017</v>
      </c>
      <c r="I412" s="118" t="s">
        <v>3066</v>
      </c>
      <c r="J412" s="121">
        <v>29861.32</v>
      </c>
      <c r="K412" s="329" t="s">
        <v>693</v>
      </c>
      <c r="L412" s="180" t="s">
        <v>2927</v>
      </c>
      <c r="M412" s="180" t="s">
        <v>2928</v>
      </c>
      <c r="N412" s="180" t="s">
        <v>3067</v>
      </c>
      <c r="O412" s="180" t="s">
        <v>3068</v>
      </c>
      <c r="P412" s="180">
        <v>6878</v>
      </c>
      <c r="Q412" s="208">
        <v>5.37</v>
      </c>
      <c r="R412" s="208">
        <v>2.87</v>
      </c>
      <c r="S412" s="208">
        <v>2.5</v>
      </c>
      <c r="T412" s="208">
        <v>4.4000000000000004</v>
      </c>
      <c r="U412" s="208">
        <v>9.77</v>
      </c>
      <c r="V412" s="208">
        <v>100</v>
      </c>
      <c r="W412" s="208">
        <v>26.67</v>
      </c>
      <c r="X412" s="180" t="s">
        <v>2902</v>
      </c>
      <c r="Y412" s="180">
        <v>3</v>
      </c>
      <c r="Z412" s="180">
        <v>11</v>
      </c>
      <c r="AA412" s="180">
        <v>3</v>
      </c>
      <c r="AB412" s="180">
        <v>32</v>
      </c>
      <c r="AC412" s="180">
        <v>6</v>
      </c>
      <c r="AD412" s="180">
        <v>17.59</v>
      </c>
      <c r="AE412" s="195">
        <v>60</v>
      </c>
      <c r="AF412" s="178">
        <v>100</v>
      </c>
      <c r="AG412" s="179" t="s">
        <v>2895</v>
      </c>
      <c r="AH412" s="180" t="s">
        <v>2903</v>
      </c>
      <c r="AI412" s="181">
        <v>10</v>
      </c>
      <c r="AJ412" s="179" t="s">
        <v>2924</v>
      </c>
      <c r="AK412" s="180" t="s">
        <v>2903</v>
      </c>
      <c r="AL412" s="181">
        <v>80</v>
      </c>
      <c r="AM412" s="179"/>
      <c r="AN412" s="180"/>
      <c r="AO412" s="181"/>
      <c r="AP412" s="179"/>
      <c r="AQ412" s="180"/>
      <c r="AR412" s="181"/>
      <c r="AS412" s="179" t="s">
        <v>3069</v>
      </c>
      <c r="AT412" s="180" t="s">
        <v>2903</v>
      </c>
      <c r="AU412" s="181">
        <v>10</v>
      </c>
      <c r="AV412" s="179"/>
      <c r="AW412" s="180"/>
      <c r="AX412" s="181"/>
      <c r="AY412" s="162"/>
      <c r="AZ412" s="70"/>
      <c r="BA412" s="70"/>
      <c r="BB412" s="70"/>
      <c r="BC412" s="70"/>
      <c r="BD412" s="29"/>
      <c r="BE412" s="29"/>
      <c r="BF412" s="29"/>
      <c r="BG412" s="29"/>
      <c r="BH412" s="29"/>
      <c r="BI412" s="29"/>
    </row>
    <row r="413" spans="1:61" ht="179.4" x14ac:dyDescent="0.3">
      <c r="A413" s="115">
        <v>404</v>
      </c>
      <c r="B413" s="116" t="s">
        <v>2894</v>
      </c>
      <c r="C413" s="115">
        <v>3</v>
      </c>
      <c r="D413" s="117" t="s">
        <v>2895</v>
      </c>
      <c r="E413" s="118" t="s">
        <v>3042</v>
      </c>
      <c r="F413" s="134">
        <v>23448</v>
      </c>
      <c r="G413" s="118" t="s">
        <v>3070</v>
      </c>
      <c r="H413" s="120">
        <v>2018</v>
      </c>
      <c r="I413" s="118" t="s">
        <v>3071</v>
      </c>
      <c r="J413" s="121">
        <v>27194.41</v>
      </c>
      <c r="K413" s="329" t="s">
        <v>790</v>
      </c>
      <c r="L413" s="180" t="s">
        <v>3072</v>
      </c>
      <c r="M413" s="180" t="s">
        <v>3073</v>
      </c>
      <c r="N413" s="180" t="s">
        <v>3074</v>
      </c>
      <c r="O413" s="180" t="s">
        <v>3075</v>
      </c>
      <c r="P413" s="180">
        <v>6951</v>
      </c>
      <c r="Q413" s="208">
        <v>17.09</v>
      </c>
      <c r="R413" s="208">
        <v>1.37</v>
      </c>
      <c r="S413" s="208">
        <v>0.42</v>
      </c>
      <c r="T413" s="208">
        <v>26.69</v>
      </c>
      <c r="U413" s="208">
        <v>28.48</v>
      </c>
      <c r="V413" s="208">
        <v>300</v>
      </c>
      <c r="W413" s="208">
        <v>6.67</v>
      </c>
      <c r="X413" s="180" t="s">
        <v>2902</v>
      </c>
      <c r="Y413" s="180">
        <v>6</v>
      </c>
      <c r="Z413" s="180">
        <v>1</v>
      </c>
      <c r="AA413" s="180">
        <v>5</v>
      </c>
      <c r="AB413" s="180">
        <v>25</v>
      </c>
      <c r="AC413" s="180">
        <v>1</v>
      </c>
      <c r="AD413" s="180">
        <v>26.69</v>
      </c>
      <c r="AE413" s="195">
        <v>60</v>
      </c>
      <c r="AF413" s="178">
        <v>300</v>
      </c>
      <c r="AG413" s="179" t="s">
        <v>3076</v>
      </c>
      <c r="AH413" s="180" t="s">
        <v>2903</v>
      </c>
      <c r="AI413" s="181">
        <v>100</v>
      </c>
      <c r="AJ413" s="179"/>
      <c r="AK413" s="180"/>
      <c r="AL413" s="181"/>
      <c r="AM413" s="179"/>
      <c r="AN413" s="180"/>
      <c r="AO413" s="181"/>
      <c r="AP413" s="179"/>
      <c r="AQ413" s="180"/>
      <c r="AR413" s="181"/>
      <c r="AS413" s="179"/>
      <c r="AT413" s="180"/>
      <c r="AU413" s="181"/>
      <c r="AV413" s="179"/>
      <c r="AW413" s="180"/>
      <c r="AX413" s="181"/>
      <c r="AY413" s="162"/>
      <c r="AZ413" s="70"/>
      <c r="BA413" s="70"/>
      <c r="BB413" s="70"/>
      <c r="BC413" s="70"/>
      <c r="BD413" s="29"/>
      <c r="BE413" s="29"/>
      <c r="BF413" s="29"/>
      <c r="BG413" s="29"/>
      <c r="BH413" s="29"/>
      <c r="BI413" s="29"/>
    </row>
    <row r="414" spans="1:61" ht="179.4" x14ac:dyDescent="0.3">
      <c r="A414" s="115">
        <v>404</v>
      </c>
      <c r="B414" s="116" t="s">
        <v>2894</v>
      </c>
      <c r="C414" s="115">
        <v>3</v>
      </c>
      <c r="D414" s="117" t="s">
        <v>2895</v>
      </c>
      <c r="E414" s="118" t="s">
        <v>3042</v>
      </c>
      <c r="F414" s="134">
        <v>23448</v>
      </c>
      <c r="G414" s="118" t="s">
        <v>3070</v>
      </c>
      <c r="H414" s="120">
        <v>2018</v>
      </c>
      <c r="I414" s="118" t="s">
        <v>3071</v>
      </c>
      <c r="J414" s="121">
        <v>27194.41</v>
      </c>
      <c r="K414" s="329" t="s">
        <v>790</v>
      </c>
      <c r="L414" s="180" t="s">
        <v>3072</v>
      </c>
      <c r="M414" s="180" t="s">
        <v>3073</v>
      </c>
      <c r="N414" s="180" t="s">
        <v>3074</v>
      </c>
      <c r="O414" s="180" t="s">
        <v>3075</v>
      </c>
      <c r="P414" s="180">
        <v>6952</v>
      </c>
      <c r="Q414" s="208">
        <v>17.09</v>
      </c>
      <c r="R414" s="208">
        <v>1.37</v>
      </c>
      <c r="S414" s="208">
        <v>0.42</v>
      </c>
      <c r="T414" s="208">
        <v>26.69</v>
      </c>
      <c r="U414" s="208">
        <v>28.48</v>
      </c>
      <c r="V414" s="208">
        <v>300</v>
      </c>
      <c r="W414" s="208">
        <v>6.67</v>
      </c>
      <c r="X414" s="180" t="s">
        <v>2902</v>
      </c>
      <c r="Y414" s="180">
        <v>6</v>
      </c>
      <c r="Z414" s="180">
        <v>1</v>
      </c>
      <c r="AA414" s="180">
        <v>5</v>
      </c>
      <c r="AB414" s="180">
        <v>25</v>
      </c>
      <c r="AC414" s="180">
        <v>1</v>
      </c>
      <c r="AD414" s="180">
        <v>26.69</v>
      </c>
      <c r="AE414" s="195">
        <v>60</v>
      </c>
      <c r="AF414" s="178">
        <v>300</v>
      </c>
      <c r="AG414" s="179" t="s">
        <v>3076</v>
      </c>
      <c r="AH414" s="180" t="s">
        <v>2903</v>
      </c>
      <c r="AI414" s="181">
        <v>100</v>
      </c>
      <c r="AJ414" s="179"/>
      <c r="AK414" s="180"/>
      <c r="AL414" s="181"/>
      <c r="AM414" s="179"/>
      <c r="AN414" s="180"/>
      <c r="AO414" s="181"/>
      <c r="AP414" s="179"/>
      <c r="AQ414" s="180"/>
      <c r="AR414" s="181"/>
      <c r="AS414" s="179"/>
      <c r="AT414" s="180"/>
      <c r="AU414" s="181"/>
      <c r="AV414" s="179"/>
      <c r="AW414" s="180"/>
      <c r="AX414" s="181"/>
      <c r="AY414" s="162"/>
      <c r="AZ414" s="70"/>
      <c r="BA414" s="70"/>
      <c r="BB414" s="70"/>
      <c r="BC414" s="70"/>
      <c r="BD414" s="29"/>
      <c r="BE414" s="29"/>
      <c r="BF414" s="29"/>
      <c r="BG414" s="29"/>
      <c r="BH414" s="29"/>
      <c r="BI414" s="29"/>
    </row>
    <row r="415" spans="1:61" s="40" customFormat="1" ht="82.8" x14ac:dyDescent="0.3">
      <c r="A415" s="115">
        <v>406</v>
      </c>
      <c r="B415" s="116" t="s">
        <v>7571</v>
      </c>
      <c r="C415" s="115">
        <v>2</v>
      </c>
      <c r="D415" s="117" t="s">
        <v>7572</v>
      </c>
      <c r="E415" s="118" t="s">
        <v>7573</v>
      </c>
      <c r="F415" s="119" t="s">
        <v>7574</v>
      </c>
      <c r="G415" s="118" t="s">
        <v>7575</v>
      </c>
      <c r="H415" s="120">
        <v>2003</v>
      </c>
      <c r="I415" s="118" t="s">
        <v>7576</v>
      </c>
      <c r="J415" s="121">
        <v>91804.37</v>
      </c>
      <c r="K415" s="180" t="s">
        <v>844</v>
      </c>
      <c r="L415" s="180" t="s">
        <v>7577</v>
      </c>
      <c r="M415" s="180" t="s">
        <v>7578</v>
      </c>
      <c r="N415" s="180" t="s">
        <v>7579</v>
      </c>
      <c r="O415" s="180" t="s">
        <v>7580</v>
      </c>
      <c r="P415" s="180">
        <v>108460</v>
      </c>
      <c r="Q415" s="180" t="s">
        <v>7581</v>
      </c>
      <c r="R415" s="180">
        <v>10.8</v>
      </c>
      <c r="S415" s="180">
        <v>0</v>
      </c>
      <c r="T415" s="180">
        <v>24</v>
      </c>
      <c r="U415" s="180">
        <v>24</v>
      </c>
      <c r="V415" s="180">
        <v>80</v>
      </c>
      <c r="W415" s="180">
        <v>100</v>
      </c>
      <c r="X415" s="180" t="s">
        <v>7582</v>
      </c>
      <c r="Y415" s="180">
        <v>4</v>
      </c>
      <c r="Z415" s="180">
        <v>6</v>
      </c>
      <c r="AA415" s="180">
        <v>2</v>
      </c>
      <c r="AB415" s="180">
        <v>4</v>
      </c>
      <c r="AC415" s="180"/>
      <c r="AD415" s="180">
        <v>24</v>
      </c>
      <c r="AE415" s="195">
        <v>5</v>
      </c>
      <c r="AF415" s="201">
        <v>80</v>
      </c>
      <c r="AG415" s="179" t="s">
        <v>7572</v>
      </c>
      <c r="AH415" s="180" t="s">
        <v>7583</v>
      </c>
      <c r="AI415" s="197">
        <v>40</v>
      </c>
      <c r="AJ415" s="179" t="s">
        <v>7584</v>
      </c>
      <c r="AK415" s="180" t="s">
        <v>7585</v>
      </c>
      <c r="AL415" s="197">
        <v>40</v>
      </c>
      <c r="AM415" s="179"/>
      <c r="AN415" s="180"/>
      <c r="AO415" s="197"/>
      <c r="AP415" s="179"/>
      <c r="AQ415" s="180"/>
      <c r="AR415" s="197"/>
      <c r="AS415" s="179"/>
      <c r="AT415" s="180"/>
      <c r="AU415" s="197"/>
      <c r="AV415" s="179"/>
      <c r="AW415" s="180"/>
      <c r="AX415" s="197"/>
      <c r="AY415" s="162"/>
      <c r="AZ415" s="70"/>
      <c r="BA415" s="70"/>
      <c r="BB415" s="70"/>
      <c r="BC415" s="70"/>
      <c r="BD415" s="61"/>
      <c r="BE415" s="61"/>
      <c r="BF415" s="61"/>
      <c r="BG415" s="61"/>
      <c r="BH415" s="61"/>
      <c r="BI415" s="61"/>
    </row>
    <row r="416" spans="1:61" s="40" customFormat="1" ht="82.8" x14ac:dyDescent="0.3">
      <c r="A416" s="115">
        <v>406</v>
      </c>
      <c r="B416" s="116" t="s">
        <v>7571</v>
      </c>
      <c r="C416" s="115">
        <v>11</v>
      </c>
      <c r="D416" s="117" t="s">
        <v>7572</v>
      </c>
      <c r="E416" s="118" t="s">
        <v>7586</v>
      </c>
      <c r="F416" s="119" t="s">
        <v>7587</v>
      </c>
      <c r="G416" s="118" t="s">
        <v>7588</v>
      </c>
      <c r="H416" s="120">
        <v>2003</v>
      </c>
      <c r="I416" s="118" t="s">
        <v>7589</v>
      </c>
      <c r="J416" s="121">
        <v>14357.71</v>
      </c>
      <c r="K416" s="180" t="s">
        <v>844</v>
      </c>
      <c r="L416" s="180" t="s">
        <v>7577</v>
      </c>
      <c r="M416" s="180" t="s">
        <v>7578</v>
      </c>
      <c r="N416" s="180" t="s">
        <v>7590</v>
      </c>
      <c r="O416" s="180" t="s">
        <v>7591</v>
      </c>
      <c r="P416" s="180">
        <v>104206</v>
      </c>
      <c r="Q416" s="180" t="s">
        <v>7592</v>
      </c>
      <c r="R416" s="180">
        <v>1.69</v>
      </c>
      <c r="S416" s="180">
        <v>0</v>
      </c>
      <c r="T416" s="180">
        <v>24</v>
      </c>
      <c r="U416" s="180">
        <v>24</v>
      </c>
      <c r="V416" s="180">
        <v>80</v>
      </c>
      <c r="W416" s="180">
        <v>100</v>
      </c>
      <c r="X416" s="180" t="s">
        <v>7593</v>
      </c>
      <c r="Y416" s="180">
        <v>3</v>
      </c>
      <c r="Z416" s="180">
        <v>3</v>
      </c>
      <c r="AA416" s="180">
        <v>3</v>
      </c>
      <c r="AB416" s="180">
        <v>4</v>
      </c>
      <c r="AC416" s="180"/>
      <c r="AD416" s="180">
        <v>24</v>
      </c>
      <c r="AE416" s="195">
        <v>5</v>
      </c>
      <c r="AF416" s="201">
        <v>80</v>
      </c>
      <c r="AG416" s="179" t="s">
        <v>7572</v>
      </c>
      <c r="AH416" s="180" t="s">
        <v>7594</v>
      </c>
      <c r="AI416" s="197">
        <v>95</v>
      </c>
      <c r="AJ416" s="179"/>
      <c r="AK416" s="180"/>
      <c r="AL416" s="197"/>
      <c r="AM416" s="179"/>
      <c r="AN416" s="180"/>
      <c r="AO416" s="197"/>
      <c r="AP416" s="179"/>
      <c r="AQ416" s="180"/>
      <c r="AR416" s="197"/>
      <c r="AS416" s="179" t="s">
        <v>7595</v>
      </c>
      <c r="AT416" s="180" t="s">
        <v>7594</v>
      </c>
      <c r="AU416" s="197">
        <v>5</v>
      </c>
      <c r="AV416" s="179"/>
      <c r="AW416" s="180"/>
      <c r="AX416" s="197"/>
      <c r="AY416" s="162"/>
      <c r="AZ416" s="70"/>
      <c r="BA416" s="70"/>
      <c r="BB416" s="70"/>
      <c r="BC416" s="70"/>
      <c r="BD416" s="61"/>
      <c r="BE416" s="61"/>
      <c r="BF416" s="61"/>
      <c r="BG416" s="61"/>
      <c r="BH416" s="61"/>
      <c r="BI416" s="61"/>
    </row>
    <row r="417" spans="1:61" s="40" customFormat="1" ht="96.6" x14ac:dyDescent="0.3">
      <c r="A417" s="115">
        <v>406</v>
      </c>
      <c r="B417" s="116" t="s">
        <v>7571</v>
      </c>
      <c r="C417" s="115">
        <v>6</v>
      </c>
      <c r="D417" s="117" t="s">
        <v>7572</v>
      </c>
      <c r="E417" s="118" t="s">
        <v>7596</v>
      </c>
      <c r="F417" s="119" t="s">
        <v>7597</v>
      </c>
      <c r="G417" s="118" t="s">
        <v>7598</v>
      </c>
      <c r="H417" s="120">
        <v>2003</v>
      </c>
      <c r="I417" s="118" t="s">
        <v>7599</v>
      </c>
      <c r="J417" s="121">
        <v>80577.39</v>
      </c>
      <c r="K417" s="180" t="s">
        <v>844</v>
      </c>
      <c r="L417" s="180" t="s">
        <v>7600</v>
      </c>
      <c r="M417" s="180" t="s">
        <v>7601</v>
      </c>
      <c r="N417" s="180" t="s">
        <v>7602</v>
      </c>
      <c r="O417" s="180" t="s">
        <v>7603</v>
      </c>
      <c r="P417" s="180">
        <v>100966</v>
      </c>
      <c r="Q417" s="180" t="s">
        <v>7604</v>
      </c>
      <c r="R417" s="180">
        <v>9.48</v>
      </c>
      <c r="S417" s="180">
        <v>5.4</v>
      </c>
      <c r="T417" s="180">
        <v>24</v>
      </c>
      <c r="U417" s="180">
        <v>29.4</v>
      </c>
      <c r="V417" s="180">
        <v>85</v>
      </c>
      <c r="W417" s="180">
        <v>100</v>
      </c>
      <c r="X417" s="180" t="s">
        <v>7582</v>
      </c>
      <c r="Y417" s="180">
        <v>3</v>
      </c>
      <c r="Z417" s="180">
        <v>11</v>
      </c>
      <c r="AA417" s="180">
        <v>5</v>
      </c>
      <c r="AB417" s="180">
        <v>4</v>
      </c>
      <c r="AC417" s="180" t="s">
        <v>2633</v>
      </c>
      <c r="AD417" s="180">
        <v>29.4</v>
      </c>
      <c r="AE417" s="195">
        <v>5</v>
      </c>
      <c r="AF417" s="201">
        <v>100</v>
      </c>
      <c r="AG417" s="179" t="s">
        <v>7572</v>
      </c>
      <c r="AH417" s="180" t="s">
        <v>7596</v>
      </c>
      <c r="AI417" s="197">
        <v>100</v>
      </c>
      <c r="AJ417" s="179"/>
      <c r="AK417" s="180"/>
      <c r="AL417" s="197"/>
      <c r="AM417" s="179"/>
      <c r="AN417" s="180"/>
      <c r="AO417" s="197"/>
      <c r="AP417" s="179"/>
      <c r="AQ417" s="180"/>
      <c r="AR417" s="197"/>
      <c r="AS417" s="179"/>
      <c r="AT417" s="180"/>
      <c r="AU417" s="197"/>
      <c r="AV417" s="179"/>
      <c r="AW417" s="180"/>
      <c r="AX417" s="197"/>
      <c r="AY417" s="162"/>
      <c r="AZ417" s="70"/>
      <c r="BA417" s="70"/>
      <c r="BB417" s="70"/>
      <c r="BC417" s="70"/>
      <c r="BD417" s="61"/>
      <c r="BE417" s="61"/>
      <c r="BF417" s="61"/>
      <c r="BG417" s="61"/>
      <c r="BH417" s="61"/>
      <c r="BI417" s="61"/>
    </row>
    <row r="418" spans="1:61" s="40" customFormat="1" ht="179.4" x14ac:dyDescent="0.3">
      <c r="A418" s="115">
        <v>406</v>
      </c>
      <c r="B418" s="116" t="s">
        <v>7571</v>
      </c>
      <c r="C418" s="115">
        <v>12</v>
      </c>
      <c r="D418" s="117" t="s">
        <v>7572</v>
      </c>
      <c r="E418" s="118" t="s">
        <v>7605</v>
      </c>
      <c r="F418" s="119" t="s">
        <v>7606</v>
      </c>
      <c r="G418" s="118" t="s">
        <v>7607</v>
      </c>
      <c r="H418" s="120">
        <v>2003</v>
      </c>
      <c r="I418" s="118" t="s">
        <v>7608</v>
      </c>
      <c r="J418" s="121">
        <v>74980.52</v>
      </c>
      <c r="K418" s="180" t="s">
        <v>844</v>
      </c>
      <c r="L418" s="180" t="s">
        <v>7609</v>
      </c>
      <c r="M418" s="180" t="s">
        <v>7610</v>
      </c>
      <c r="N418" s="180" t="s">
        <v>7611</v>
      </c>
      <c r="O418" s="180" t="s">
        <v>7612</v>
      </c>
      <c r="P418" s="180">
        <v>108716</v>
      </c>
      <c r="Q418" s="180" t="s">
        <v>7613</v>
      </c>
      <c r="R418" s="180">
        <v>8.82</v>
      </c>
      <c r="S418" s="180">
        <v>8.82</v>
      </c>
      <c r="T418" s="180" t="s">
        <v>7614</v>
      </c>
      <c r="U418" s="180">
        <v>32.82</v>
      </c>
      <c r="V418" s="180">
        <v>70</v>
      </c>
      <c r="W418" s="180"/>
      <c r="X418" s="180" t="s">
        <v>7582</v>
      </c>
      <c r="Y418" s="180">
        <v>2</v>
      </c>
      <c r="Z418" s="180">
        <v>3</v>
      </c>
      <c r="AA418" s="180">
        <v>3</v>
      </c>
      <c r="AB418" s="180"/>
      <c r="AC418" s="180"/>
      <c r="AD418" s="180"/>
      <c r="AE418" s="195">
        <v>5</v>
      </c>
      <c r="AF418" s="201">
        <v>100</v>
      </c>
      <c r="AG418" s="179" t="s">
        <v>7615</v>
      </c>
      <c r="AH418" s="180" t="s">
        <v>7616</v>
      </c>
      <c r="AI418" s="197">
        <v>100</v>
      </c>
      <c r="AJ418" s="179"/>
      <c r="AK418" s="180"/>
      <c r="AL418" s="197"/>
      <c r="AM418" s="179"/>
      <c r="AN418" s="180"/>
      <c r="AO418" s="197"/>
      <c r="AP418" s="179"/>
      <c r="AQ418" s="180"/>
      <c r="AR418" s="197"/>
      <c r="AS418" s="179"/>
      <c r="AT418" s="180"/>
      <c r="AU418" s="197"/>
      <c r="AV418" s="179"/>
      <c r="AW418" s="180"/>
      <c r="AX418" s="197"/>
      <c r="AY418" s="162"/>
      <c r="AZ418" s="70"/>
      <c r="BA418" s="70"/>
      <c r="BB418" s="70"/>
      <c r="BC418" s="70"/>
      <c r="BD418" s="61"/>
      <c r="BE418" s="61"/>
      <c r="BF418" s="61"/>
      <c r="BG418" s="61"/>
      <c r="BH418" s="61"/>
      <c r="BI418" s="61"/>
    </row>
    <row r="419" spans="1:61" s="40" customFormat="1" ht="193.2" x14ac:dyDescent="0.3">
      <c r="A419" s="115">
        <v>406</v>
      </c>
      <c r="B419" s="116" t="s">
        <v>7571</v>
      </c>
      <c r="C419" s="115">
        <v>15</v>
      </c>
      <c r="D419" s="117" t="s">
        <v>7572</v>
      </c>
      <c r="E419" s="118" t="s">
        <v>6846</v>
      </c>
      <c r="F419" s="119" t="s">
        <v>6847</v>
      </c>
      <c r="G419" s="118" t="s">
        <v>7617</v>
      </c>
      <c r="H419" s="120">
        <v>2004</v>
      </c>
      <c r="I419" s="118" t="s">
        <v>7618</v>
      </c>
      <c r="J419" s="121">
        <v>57084.28</v>
      </c>
      <c r="K419" s="180" t="s">
        <v>664</v>
      </c>
      <c r="L419" s="180" t="s">
        <v>7619</v>
      </c>
      <c r="M419" s="180" t="s">
        <v>7620</v>
      </c>
      <c r="N419" s="180" t="s">
        <v>7621</v>
      </c>
      <c r="O419" s="180" t="s">
        <v>7622</v>
      </c>
      <c r="P419" s="180">
        <v>111138</v>
      </c>
      <c r="Q419" s="180" t="s">
        <v>7623</v>
      </c>
      <c r="R419" s="180">
        <v>6.72</v>
      </c>
      <c r="S419" s="180">
        <v>6.4</v>
      </c>
      <c r="T419" s="180">
        <v>25</v>
      </c>
      <c r="U419" s="180">
        <v>31.4</v>
      </c>
      <c r="V419" s="180">
        <v>30</v>
      </c>
      <c r="W419" s="180"/>
      <c r="X419" s="180" t="s">
        <v>7582</v>
      </c>
      <c r="Y419" s="180">
        <v>3</v>
      </c>
      <c r="Z419" s="180">
        <v>11</v>
      </c>
      <c r="AA419" s="180">
        <v>1</v>
      </c>
      <c r="AB419" s="180">
        <v>7</v>
      </c>
      <c r="AC419" s="180"/>
      <c r="AD419" s="180">
        <v>25</v>
      </c>
      <c r="AE419" s="195">
        <v>5</v>
      </c>
      <c r="AF419" s="201">
        <v>20</v>
      </c>
      <c r="AG419" s="179" t="s">
        <v>7624</v>
      </c>
      <c r="AH419" s="180" t="s">
        <v>7625</v>
      </c>
      <c r="AI419" s="197">
        <v>100</v>
      </c>
      <c r="AJ419" s="179"/>
      <c r="AK419" s="180"/>
      <c r="AL419" s="197"/>
      <c r="AM419" s="179"/>
      <c r="AN419" s="180"/>
      <c r="AO419" s="197"/>
      <c r="AP419" s="179"/>
      <c r="AQ419" s="180"/>
      <c r="AR419" s="197"/>
      <c r="AS419" s="179"/>
      <c r="AT419" s="180"/>
      <c r="AU419" s="197"/>
      <c r="AV419" s="179"/>
      <c r="AW419" s="180"/>
      <c r="AX419" s="197"/>
      <c r="AY419" s="162"/>
      <c r="AZ419" s="70"/>
      <c r="BA419" s="70"/>
      <c r="BB419" s="70"/>
      <c r="BC419" s="70"/>
      <c r="BD419" s="61"/>
      <c r="BE419" s="61"/>
      <c r="BF419" s="61"/>
      <c r="BG419" s="61"/>
      <c r="BH419" s="61"/>
      <c r="BI419" s="61"/>
    </row>
    <row r="420" spans="1:61" s="40" customFormat="1" ht="96.6" x14ac:dyDescent="0.3">
      <c r="A420" s="115">
        <v>406</v>
      </c>
      <c r="B420" s="116" t="s">
        <v>7571</v>
      </c>
      <c r="C420" s="115">
        <v>9</v>
      </c>
      <c r="D420" s="117" t="s">
        <v>7572</v>
      </c>
      <c r="E420" s="118" t="s">
        <v>7626</v>
      </c>
      <c r="F420" s="119" t="s">
        <v>7627</v>
      </c>
      <c r="G420" s="118" t="s">
        <v>7628</v>
      </c>
      <c r="H420" s="120">
        <v>2005</v>
      </c>
      <c r="I420" s="118" t="s">
        <v>7629</v>
      </c>
      <c r="J420" s="121">
        <v>40060</v>
      </c>
      <c r="K420" s="180" t="s">
        <v>664</v>
      </c>
      <c r="L420" s="180" t="s">
        <v>7630</v>
      </c>
      <c r="M420" s="180" t="s">
        <v>7631</v>
      </c>
      <c r="N420" s="180" t="s">
        <v>7632</v>
      </c>
      <c r="O420" s="180" t="s">
        <v>7633</v>
      </c>
      <c r="P420" s="180" t="s">
        <v>7634</v>
      </c>
      <c r="Q420" s="180" t="s">
        <v>7635</v>
      </c>
      <c r="R420" s="180">
        <v>4.71</v>
      </c>
      <c r="S420" s="180" t="s">
        <v>7636</v>
      </c>
      <c r="T420" s="180" t="s">
        <v>7637</v>
      </c>
      <c r="U420" s="180" t="s">
        <v>7638</v>
      </c>
      <c r="V420" s="180">
        <v>70</v>
      </c>
      <c r="W420" s="180">
        <v>100</v>
      </c>
      <c r="X420" s="180" t="s">
        <v>7582</v>
      </c>
      <c r="Y420" s="180">
        <v>3</v>
      </c>
      <c r="Z420" s="180">
        <v>2</v>
      </c>
      <c r="AA420" s="180">
        <v>1</v>
      </c>
      <c r="AB420" s="180">
        <v>60</v>
      </c>
      <c r="AC420" s="180"/>
      <c r="AD420" s="180" t="s">
        <v>7639</v>
      </c>
      <c r="AE420" s="195">
        <v>5</v>
      </c>
      <c r="AF420" s="201">
        <v>50</v>
      </c>
      <c r="AG420" s="179" t="s">
        <v>7572</v>
      </c>
      <c r="AH420" s="180" t="s">
        <v>3571</v>
      </c>
      <c r="AI420" s="197"/>
      <c r="AJ420" s="179"/>
      <c r="AK420" s="180"/>
      <c r="AL420" s="197"/>
      <c r="AM420" s="179"/>
      <c r="AN420" s="180"/>
      <c r="AO420" s="197"/>
      <c r="AP420" s="179"/>
      <c r="AQ420" s="180"/>
      <c r="AR420" s="197"/>
      <c r="AS420" s="179"/>
      <c r="AT420" s="180"/>
      <c r="AU420" s="197"/>
      <c r="AV420" s="179"/>
      <c r="AW420" s="180"/>
      <c r="AX420" s="197"/>
      <c r="AY420" s="162"/>
      <c r="AZ420" s="70"/>
      <c r="BA420" s="70"/>
      <c r="BB420" s="70"/>
      <c r="BC420" s="70"/>
      <c r="BD420" s="61"/>
      <c r="BE420" s="61"/>
      <c r="BF420" s="61"/>
      <c r="BG420" s="61"/>
      <c r="BH420" s="61"/>
      <c r="BI420" s="61"/>
    </row>
    <row r="421" spans="1:61" s="40" customFormat="1" ht="124.2" x14ac:dyDescent="0.3">
      <c r="A421" s="115">
        <v>406</v>
      </c>
      <c r="B421" s="116" t="s">
        <v>7571</v>
      </c>
      <c r="C421" s="115">
        <v>16</v>
      </c>
      <c r="D421" s="117" t="s">
        <v>7615</v>
      </c>
      <c r="E421" s="118" t="s">
        <v>7640</v>
      </c>
      <c r="F421" s="119" t="s">
        <v>7641</v>
      </c>
      <c r="G421" s="118" t="s">
        <v>7642</v>
      </c>
      <c r="H421" s="120">
        <v>2010</v>
      </c>
      <c r="I421" s="118" t="s">
        <v>7643</v>
      </c>
      <c r="J421" s="121">
        <v>23988</v>
      </c>
      <c r="K421" s="180" t="s">
        <v>8166</v>
      </c>
      <c r="L421" s="180" t="s">
        <v>7644</v>
      </c>
      <c r="M421" s="180" t="s">
        <v>7631</v>
      </c>
      <c r="N421" s="180" t="s">
        <v>7645</v>
      </c>
      <c r="O421" s="180" t="s">
        <v>7646</v>
      </c>
      <c r="P421" s="180" t="s">
        <v>7647</v>
      </c>
      <c r="Q421" s="180" t="s">
        <v>7648</v>
      </c>
      <c r="R421" s="180">
        <v>2.82</v>
      </c>
      <c r="S421" s="180">
        <v>26.02</v>
      </c>
      <c r="T421" s="180">
        <v>48.98</v>
      </c>
      <c r="U421" s="180">
        <v>75</v>
      </c>
      <c r="V421" s="180">
        <v>60</v>
      </c>
      <c r="W421" s="180">
        <v>100</v>
      </c>
      <c r="X421" s="180" t="s">
        <v>7582</v>
      </c>
      <c r="Y421" s="180">
        <v>4</v>
      </c>
      <c r="Z421" s="180">
        <v>5</v>
      </c>
      <c r="AA421" s="180">
        <v>5</v>
      </c>
      <c r="AB421" s="180">
        <v>17</v>
      </c>
      <c r="AC421" s="180"/>
      <c r="AD421" s="180">
        <v>48.98</v>
      </c>
      <c r="AE421" s="195">
        <v>5</v>
      </c>
      <c r="AF421" s="201">
        <v>50</v>
      </c>
      <c r="AG421" s="179" t="s">
        <v>7615</v>
      </c>
      <c r="AH421" s="180" t="s">
        <v>7649</v>
      </c>
      <c r="AI421" s="197">
        <v>75</v>
      </c>
      <c r="AJ421" s="179"/>
      <c r="AK421" s="180"/>
      <c r="AL421" s="197"/>
      <c r="AM421" s="179"/>
      <c r="AN421" s="180"/>
      <c r="AO421" s="197"/>
      <c r="AP421" s="179"/>
      <c r="AQ421" s="180"/>
      <c r="AR421" s="197"/>
      <c r="AS421" s="179"/>
      <c r="AT421" s="180"/>
      <c r="AU421" s="197"/>
      <c r="AV421" s="179"/>
      <c r="AW421" s="180"/>
      <c r="AX421" s="197"/>
      <c r="AY421" s="162"/>
      <c r="AZ421" s="70"/>
      <c r="BA421" s="70"/>
      <c r="BB421" s="70"/>
      <c r="BC421" s="70"/>
      <c r="BD421" s="61"/>
      <c r="BE421" s="61"/>
      <c r="BF421" s="61"/>
      <c r="BG421" s="61"/>
      <c r="BH421" s="61"/>
      <c r="BI421" s="61"/>
    </row>
    <row r="422" spans="1:61" s="40" customFormat="1" ht="55.2" x14ac:dyDescent="0.3">
      <c r="A422" s="115">
        <v>406</v>
      </c>
      <c r="B422" s="116" t="s">
        <v>7571</v>
      </c>
      <c r="C422" s="115">
        <v>7</v>
      </c>
      <c r="D422" s="117" t="s">
        <v>7615</v>
      </c>
      <c r="E422" s="118" t="s">
        <v>7650</v>
      </c>
      <c r="F422" s="119">
        <v>13334</v>
      </c>
      <c r="G422" s="118" t="s">
        <v>7651</v>
      </c>
      <c r="H422" s="120">
        <v>2012</v>
      </c>
      <c r="I422" s="118" t="s">
        <v>7652</v>
      </c>
      <c r="J422" s="121">
        <v>23709</v>
      </c>
      <c r="K422" s="180" t="s">
        <v>8166</v>
      </c>
      <c r="L422" s="180" t="s">
        <v>7653</v>
      </c>
      <c r="M422" s="180" t="s">
        <v>7654</v>
      </c>
      <c r="N422" s="180" t="s">
        <v>7655</v>
      </c>
      <c r="O422" s="180" t="s">
        <v>7656</v>
      </c>
      <c r="P422" s="180">
        <v>114468</v>
      </c>
      <c r="Q422" s="180" t="s">
        <v>7657</v>
      </c>
      <c r="R422" s="180">
        <v>2.79</v>
      </c>
      <c r="S422" s="180">
        <v>1.27</v>
      </c>
      <c r="T422" s="180">
        <v>3.44</v>
      </c>
      <c r="U422" s="180">
        <v>7.5</v>
      </c>
      <c r="V422" s="180">
        <v>50</v>
      </c>
      <c r="W422" s="180">
        <v>100</v>
      </c>
      <c r="X422" s="180" t="s">
        <v>7582</v>
      </c>
      <c r="Y422" s="180">
        <v>2</v>
      </c>
      <c r="Z422" s="180">
        <v>5</v>
      </c>
      <c r="AA422" s="180">
        <v>5</v>
      </c>
      <c r="AB422" s="180">
        <v>11</v>
      </c>
      <c r="AC422" s="180"/>
      <c r="AD422" s="180"/>
      <c r="AE422" s="195">
        <v>5</v>
      </c>
      <c r="AF422" s="201">
        <v>25</v>
      </c>
      <c r="AG422" s="179" t="s">
        <v>7615</v>
      </c>
      <c r="AH422" s="180" t="s">
        <v>7650</v>
      </c>
      <c r="AI422" s="197">
        <v>5</v>
      </c>
      <c r="AJ422" s="179" t="s">
        <v>2302</v>
      </c>
      <c r="AK422" s="180" t="s">
        <v>7658</v>
      </c>
      <c r="AL422" s="197">
        <v>20</v>
      </c>
      <c r="AM422" s="179"/>
      <c r="AN422" s="180"/>
      <c r="AO422" s="197"/>
      <c r="AP422" s="179"/>
      <c r="AQ422" s="180"/>
      <c r="AR422" s="197"/>
      <c r="AS422" s="179"/>
      <c r="AT422" s="180"/>
      <c r="AU422" s="197"/>
      <c r="AV422" s="179"/>
      <c r="AW422" s="180"/>
      <c r="AX422" s="197"/>
      <c r="AY422" s="162"/>
      <c r="AZ422" s="70"/>
      <c r="BA422" s="70"/>
      <c r="BB422" s="70"/>
      <c r="BC422" s="70"/>
      <c r="BD422" s="61"/>
      <c r="BE422" s="61"/>
      <c r="BF422" s="61"/>
      <c r="BG422" s="61"/>
      <c r="BH422" s="61"/>
      <c r="BI422" s="61"/>
    </row>
    <row r="423" spans="1:61" s="40" customFormat="1" ht="69" x14ac:dyDescent="0.3">
      <c r="A423" s="115">
        <v>406</v>
      </c>
      <c r="B423" s="116" t="s">
        <v>7571</v>
      </c>
      <c r="C423" s="115">
        <v>2</v>
      </c>
      <c r="D423" s="117" t="s">
        <v>7572</v>
      </c>
      <c r="E423" s="118" t="s">
        <v>7659</v>
      </c>
      <c r="F423" s="119" t="s">
        <v>7660</v>
      </c>
      <c r="G423" s="118" t="s">
        <v>7661</v>
      </c>
      <c r="H423" s="120">
        <v>2011</v>
      </c>
      <c r="I423" s="118" t="s">
        <v>7662</v>
      </c>
      <c r="J423" s="121">
        <v>32560</v>
      </c>
      <c r="K423" s="180" t="s">
        <v>8167</v>
      </c>
      <c r="L423" s="180" t="s">
        <v>7663</v>
      </c>
      <c r="M423" s="180" t="s">
        <v>7664</v>
      </c>
      <c r="N423" s="180" t="s">
        <v>7665</v>
      </c>
      <c r="O423" s="180" t="s">
        <v>7666</v>
      </c>
      <c r="P423" s="180">
        <v>114402</v>
      </c>
      <c r="Q423" s="180" t="s">
        <v>7667</v>
      </c>
      <c r="R423" s="180">
        <v>3.83</v>
      </c>
      <c r="S423" s="180" t="s">
        <v>2633</v>
      </c>
      <c r="T423" s="180">
        <v>24</v>
      </c>
      <c r="U423" s="180">
        <v>24</v>
      </c>
      <c r="V423" s="180">
        <v>80</v>
      </c>
      <c r="W423" s="180">
        <v>100</v>
      </c>
      <c r="X423" s="180" t="s">
        <v>7582</v>
      </c>
      <c r="Y423" s="180">
        <v>4</v>
      </c>
      <c r="Z423" s="180">
        <v>6</v>
      </c>
      <c r="AA423" s="180">
        <v>2</v>
      </c>
      <c r="AB423" s="180">
        <v>4</v>
      </c>
      <c r="AC423" s="180" t="s">
        <v>2633</v>
      </c>
      <c r="AD423" s="180" t="s">
        <v>2633</v>
      </c>
      <c r="AE423" s="195">
        <v>5</v>
      </c>
      <c r="AF423" s="201">
        <v>80</v>
      </c>
      <c r="AG423" s="179" t="s">
        <v>7572</v>
      </c>
      <c r="AH423" s="180" t="s">
        <v>7668</v>
      </c>
      <c r="AI423" s="197">
        <v>60</v>
      </c>
      <c r="AJ423" s="179" t="s">
        <v>3570</v>
      </c>
      <c r="AK423" s="180" t="s">
        <v>7669</v>
      </c>
      <c r="AL423" s="197">
        <v>20</v>
      </c>
      <c r="AM423" s="179"/>
      <c r="AN423" s="180"/>
      <c r="AO423" s="197"/>
      <c r="AP423" s="179"/>
      <c r="AQ423" s="180"/>
      <c r="AR423" s="197"/>
      <c r="AS423" s="179"/>
      <c r="AT423" s="180"/>
      <c r="AU423" s="197"/>
      <c r="AV423" s="179"/>
      <c r="AW423" s="180"/>
      <c r="AX423" s="197"/>
      <c r="AY423" s="162"/>
      <c r="AZ423" s="70"/>
      <c r="BA423" s="70"/>
      <c r="BB423" s="70"/>
      <c r="BC423" s="70"/>
      <c r="BD423" s="61"/>
      <c r="BE423" s="61"/>
      <c r="BF423" s="61"/>
      <c r="BG423" s="61"/>
      <c r="BH423" s="61"/>
      <c r="BI423" s="61"/>
    </row>
    <row r="424" spans="1:61" s="40" customFormat="1" ht="69" x14ac:dyDescent="0.3">
      <c r="A424" s="115">
        <v>406</v>
      </c>
      <c r="B424" s="116" t="s">
        <v>7571</v>
      </c>
      <c r="C424" s="115">
        <v>3</v>
      </c>
      <c r="D424" s="117" t="s">
        <v>7615</v>
      </c>
      <c r="E424" s="118" t="s">
        <v>7670</v>
      </c>
      <c r="F424" s="119" t="s">
        <v>7671</v>
      </c>
      <c r="G424" s="118" t="s">
        <v>7672</v>
      </c>
      <c r="H424" s="120">
        <v>2014</v>
      </c>
      <c r="I424" s="118" t="s">
        <v>7673</v>
      </c>
      <c r="J424" s="121">
        <v>140228</v>
      </c>
      <c r="K424" s="180" t="s">
        <v>8168</v>
      </c>
      <c r="L424" s="180" t="s">
        <v>7644</v>
      </c>
      <c r="M424" s="180" t="s">
        <v>7631</v>
      </c>
      <c r="N424" s="180" t="s">
        <v>7674</v>
      </c>
      <c r="O424" s="180" t="s">
        <v>7675</v>
      </c>
      <c r="P424" s="180">
        <v>115107</v>
      </c>
      <c r="Q424" s="180" t="s">
        <v>7676</v>
      </c>
      <c r="R424" s="180">
        <v>16.5</v>
      </c>
      <c r="S424" s="180" t="s">
        <v>7677</v>
      </c>
      <c r="T424" s="180" t="s">
        <v>7678</v>
      </c>
      <c r="U424" s="180" t="s">
        <v>7679</v>
      </c>
      <c r="V424" s="180">
        <v>0.9</v>
      </c>
      <c r="W424" s="180">
        <v>50</v>
      </c>
      <c r="X424" s="180" t="s">
        <v>7582</v>
      </c>
      <c r="Y424" s="180"/>
      <c r="Z424" s="180">
        <v>8</v>
      </c>
      <c r="AA424" s="180">
        <v>2</v>
      </c>
      <c r="AB424" s="180">
        <v>17</v>
      </c>
      <c r="AC424" s="180" t="s">
        <v>2633</v>
      </c>
      <c r="AD424" s="180">
        <v>97</v>
      </c>
      <c r="AE424" s="195">
        <v>5</v>
      </c>
      <c r="AF424" s="201">
        <v>100</v>
      </c>
      <c r="AG424" s="179" t="s">
        <v>7680</v>
      </c>
      <c r="AH424" s="180" t="s">
        <v>7681</v>
      </c>
      <c r="AI424" s="197">
        <v>50</v>
      </c>
      <c r="AJ424" s="179"/>
      <c r="AK424" s="180"/>
      <c r="AL424" s="197"/>
      <c r="AM424" s="179"/>
      <c r="AN424" s="180"/>
      <c r="AO424" s="197"/>
      <c r="AP424" s="179"/>
      <c r="AQ424" s="180"/>
      <c r="AR424" s="197"/>
      <c r="AS424" s="179"/>
      <c r="AT424" s="180"/>
      <c r="AU424" s="197"/>
      <c r="AV424" s="179"/>
      <c r="AW424" s="180"/>
      <c r="AX424" s="197"/>
      <c r="AY424" s="162"/>
      <c r="AZ424" s="70"/>
      <c r="BA424" s="70"/>
      <c r="BB424" s="70"/>
      <c r="BC424" s="70"/>
      <c r="BD424" s="61"/>
      <c r="BE424" s="61"/>
      <c r="BF424" s="61"/>
      <c r="BG424" s="61"/>
      <c r="BH424" s="61"/>
      <c r="BI424" s="61"/>
    </row>
    <row r="425" spans="1:61" s="40" customFormat="1" ht="193.2" x14ac:dyDescent="0.3">
      <c r="A425" s="115">
        <v>406</v>
      </c>
      <c r="B425" s="116" t="s">
        <v>7571</v>
      </c>
      <c r="C425" s="115">
        <v>4</v>
      </c>
      <c r="D425" s="117" t="s">
        <v>7572</v>
      </c>
      <c r="E425" s="118" t="s">
        <v>3571</v>
      </c>
      <c r="F425" s="119" t="s">
        <v>7682</v>
      </c>
      <c r="G425" s="118" t="s">
        <v>7683</v>
      </c>
      <c r="H425" s="120">
        <v>2014</v>
      </c>
      <c r="I425" s="118" t="s">
        <v>7684</v>
      </c>
      <c r="J425" s="121">
        <v>57836</v>
      </c>
      <c r="K425" s="180" t="s">
        <v>8171</v>
      </c>
      <c r="L425" s="180" t="s">
        <v>7685</v>
      </c>
      <c r="M425" s="180" t="s">
        <v>7686</v>
      </c>
      <c r="N425" s="180" t="s">
        <v>7687</v>
      </c>
      <c r="O425" s="180" t="s">
        <v>7688</v>
      </c>
      <c r="P425" s="180" t="s">
        <v>7689</v>
      </c>
      <c r="Q425" s="180" t="s">
        <v>7667</v>
      </c>
      <c r="R425" s="180">
        <v>6.8</v>
      </c>
      <c r="S425" s="180" t="s">
        <v>2633</v>
      </c>
      <c r="T425" s="180">
        <v>24</v>
      </c>
      <c r="U425" s="180">
        <v>245</v>
      </c>
      <c r="V425" s="180">
        <v>50</v>
      </c>
      <c r="W425" s="180">
        <v>60</v>
      </c>
      <c r="X425" s="180" t="s">
        <v>7582</v>
      </c>
      <c r="Y425" s="180">
        <v>4</v>
      </c>
      <c r="Z425" s="180">
        <v>6</v>
      </c>
      <c r="AA425" s="180">
        <v>3</v>
      </c>
      <c r="AB425" s="180">
        <v>4</v>
      </c>
      <c r="AC425" s="180"/>
      <c r="AD425" s="180">
        <v>24</v>
      </c>
      <c r="AE425" s="195">
        <v>5</v>
      </c>
      <c r="AF425" s="201">
        <v>25</v>
      </c>
      <c r="AG425" s="179" t="s">
        <v>7572</v>
      </c>
      <c r="AH425" s="180" t="s">
        <v>7690</v>
      </c>
      <c r="AI425" s="197">
        <v>25</v>
      </c>
      <c r="AJ425" s="179" t="s">
        <v>7584</v>
      </c>
      <c r="AK425" s="180"/>
      <c r="AL425" s="197">
        <v>25</v>
      </c>
      <c r="AM425" s="179"/>
      <c r="AN425" s="180"/>
      <c r="AO425" s="197"/>
      <c r="AP425" s="179"/>
      <c r="AQ425" s="180"/>
      <c r="AR425" s="197"/>
      <c r="AS425" s="179"/>
      <c r="AT425" s="180"/>
      <c r="AU425" s="197"/>
      <c r="AV425" s="179"/>
      <c r="AW425" s="180"/>
      <c r="AX425" s="197"/>
      <c r="AY425" s="162"/>
      <c r="AZ425" s="70"/>
      <c r="BA425" s="70"/>
      <c r="BB425" s="70"/>
      <c r="BC425" s="70"/>
      <c r="BD425" s="61"/>
      <c r="BE425" s="61"/>
      <c r="BF425" s="61"/>
      <c r="BG425" s="61"/>
      <c r="BH425" s="61"/>
      <c r="BI425" s="61"/>
    </row>
    <row r="426" spans="1:61" s="40" customFormat="1" ht="96.6" x14ac:dyDescent="0.3">
      <c r="A426" s="115">
        <v>406</v>
      </c>
      <c r="B426" s="116" t="s">
        <v>7571</v>
      </c>
      <c r="C426" s="115">
        <v>4</v>
      </c>
      <c r="D426" s="117" t="s">
        <v>7691</v>
      </c>
      <c r="E426" s="118" t="s">
        <v>7692</v>
      </c>
      <c r="F426" s="119" t="s">
        <v>7693</v>
      </c>
      <c r="G426" s="118" t="s">
        <v>7694</v>
      </c>
      <c r="H426" s="120">
        <v>2016</v>
      </c>
      <c r="I426" s="118" t="s">
        <v>7695</v>
      </c>
      <c r="J426" s="121">
        <v>197795.61</v>
      </c>
      <c r="K426" s="180" t="s">
        <v>693</v>
      </c>
      <c r="L426" s="180" t="s">
        <v>7696</v>
      </c>
      <c r="M426" s="180" t="s">
        <v>7697</v>
      </c>
      <c r="N426" s="180" t="s">
        <v>7698</v>
      </c>
      <c r="O426" s="180" t="s">
        <v>7699</v>
      </c>
      <c r="P426" s="180">
        <v>115380</v>
      </c>
      <c r="Q426" s="180" t="s">
        <v>7700</v>
      </c>
      <c r="R426" s="180">
        <v>23.27</v>
      </c>
      <c r="S426" s="180" t="s">
        <v>7701</v>
      </c>
      <c r="T426" s="180" t="s">
        <v>7702</v>
      </c>
      <c r="U426" s="180" t="s">
        <v>7703</v>
      </c>
      <c r="V426" s="180">
        <v>50</v>
      </c>
      <c r="W426" s="180">
        <v>20</v>
      </c>
      <c r="X426" s="180" t="s">
        <v>7582</v>
      </c>
      <c r="Y426" s="180">
        <v>3</v>
      </c>
      <c r="Z426" s="180">
        <v>2</v>
      </c>
      <c r="AA426" s="180">
        <v>3</v>
      </c>
      <c r="AB426" s="180" t="s">
        <v>7704</v>
      </c>
      <c r="AC426" s="180"/>
      <c r="AD426" s="180">
        <v>24</v>
      </c>
      <c r="AE426" s="195">
        <v>5</v>
      </c>
      <c r="AF426" s="201">
        <v>79</v>
      </c>
      <c r="AG426" s="179" t="s">
        <v>7572</v>
      </c>
      <c r="AH426" s="180" t="s">
        <v>7705</v>
      </c>
      <c r="AI426" s="197">
        <v>2.5</v>
      </c>
      <c r="AJ426" s="179"/>
      <c r="AK426" s="180"/>
      <c r="AL426" s="197"/>
      <c r="AM426" s="179"/>
      <c r="AN426" s="180"/>
      <c r="AO426" s="197"/>
      <c r="AP426" s="179"/>
      <c r="AQ426" s="180"/>
      <c r="AR426" s="197"/>
      <c r="AS426" s="179"/>
      <c r="AT426" s="180"/>
      <c r="AU426" s="197"/>
      <c r="AV426" s="179"/>
      <c r="AW426" s="180"/>
      <c r="AX426" s="197"/>
      <c r="AY426" s="162"/>
      <c r="AZ426" s="70"/>
      <c r="BA426" s="70"/>
      <c r="BB426" s="70"/>
      <c r="BC426" s="70"/>
      <c r="BD426" s="61"/>
      <c r="BE426" s="61"/>
      <c r="BF426" s="61"/>
      <c r="BG426" s="61"/>
      <c r="BH426" s="61"/>
      <c r="BI426" s="61"/>
    </row>
    <row r="427" spans="1:61" s="40" customFormat="1" ht="82.8" x14ac:dyDescent="0.3">
      <c r="A427" s="115">
        <v>406</v>
      </c>
      <c r="B427" s="116" t="s">
        <v>7571</v>
      </c>
      <c r="C427" s="115">
        <v>3</v>
      </c>
      <c r="D427" s="117" t="s">
        <v>7572</v>
      </c>
      <c r="E427" s="118" t="s">
        <v>3571</v>
      </c>
      <c r="F427" s="119" t="s">
        <v>7682</v>
      </c>
      <c r="G427" s="118" t="s">
        <v>7706</v>
      </c>
      <c r="H427" s="120">
        <v>2016</v>
      </c>
      <c r="I427" s="118" t="s">
        <v>7707</v>
      </c>
      <c r="J427" s="121">
        <v>22628.959999999999</v>
      </c>
      <c r="K427" s="180" t="s">
        <v>8169</v>
      </c>
      <c r="L427" s="180" t="s">
        <v>7685</v>
      </c>
      <c r="M427" s="180" t="s">
        <v>7708</v>
      </c>
      <c r="N427" s="180" t="s">
        <v>7709</v>
      </c>
      <c r="O427" s="180" t="s">
        <v>7710</v>
      </c>
      <c r="P427" s="180">
        <v>115364</v>
      </c>
      <c r="Q427" s="180" t="s">
        <v>7667</v>
      </c>
      <c r="R427" s="180">
        <v>2.66</v>
      </c>
      <c r="S427" s="180" t="s">
        <v>2633</v>
      </c>
      <c r="T427" s="180">
        <v>24</v>
      </c>
      <c r="U427" s="180">
        <v>25</v>
      </c>
      <c r="V427" s="180">
        <v>50</v>
      </c>
      <c r="W427" s="180">
        <v>20</v>
      </c>
      <c r="X427" s="180" t="s">
        <v>7711</v>
      </c>
      <c r="Y427" s="180">
        <v>4</v>
      </c>
      <c r="Z427" s="180">
        <v>8</v>
      </c>
      <c r="AA427" s="180">
        <v>2</v>
      </c>
      <c r="AB427" s="180">
        <v>4</v>
      </c>
      <c r="AC427" s="180"/>
      <c r="AD427" s="180">
        <v>24</v>
      </c>
      <c r="AE427" s="195">
        <v>5</v>
      </c>
      <c r="AF427" s="201">
        <v>25</v>
      </c>
      <c r="AG427" s="179" t="s">
        <v>7572</v>
      </c>
      <c r="AH427" s="180" t="s">
        <v>7690</v>
      </c>
      <c r="AI427" s="197">
        <v>25</v>
      </c>
      <c r="AJ427" s="179" t="s">
        <v>7584</v>
      </c>
      <c r="AK427" s="180"/>
      <c r="AL427" s="197">
        <v>25</v>
      </c>
      <c r="AM427" s="179"/>
      <c r="AN427" s="180"/>
      <c r="AO427" s="197"/>
      <c r="AP427" s="179"/>
      <c r="AQ427" s="180"/>
      <c r="AR427" s="197"/>
      <c r="AS427" s="179"/>
      <c r="AT427" s="180"/>
      <c r="AU427" s="197"/>
      <c r="AV427" s="179"/>
      <c r="AW427" s="180"/>
      <c r="AX427" s="197"/>
      <c r="AY427" s="162"/>
      <c r="AZ427" s="70"/>
      <c r="BA427" s="70"/>
      <c r="BB427" s="70"/>
      <c r="BC427" s="70"/>
      <c r="BD427" s="61"/>
      <c r="BE427" s="61"/>
      <c r="BF427" s="61"/>
      <c r="BG427" s="61"/>
      <c r="BH427" s="61"/>
      <c r="BI427" s="61"/>
    </row>
    <row r="428" spans="1:61" s="40" customFormat="1" ht="165.6" x14ac:dyDescent="0.3">
      <c r="A428" s="115">
        <v>406</v>
      </c>
      <c r="B428" s="116" t="s">
        <v>7571</v>
      </c>
      <c r="C428" s="115"/>
      <c r="D428" s="117" t="s">
        <v>7615</v>
      </c>
      <c r="E428" s="118" t="s">
        <v>7712</v>
      </c>
      <c r="F428" s="119" t="s">
        <v>7713</v>
      </c>
      <c r="G428" s="118" t="s">
        <v>7714</v>
      </c>
      <c r="H428" s="120">
        <v>2017</v>
      </c>
      <c r="I428" s="118" t="s">
        <v>7715</v>
      </c>
      <c r="J428" s="121">
        <v>174461.55</v>
      </c>
      <c r="K428" s="180" t="s">
        <v>693</v>
      </c>
      <c r="L428" s="180" t="s">
        <v>7716</v>
      </c>
      <c r="M428" s="180" t="s">
        <v>7717</v>
      </c>
      <c r="N428" s="180" t="s">
        <v>7718</v>
      </c>
      <c r="O428" s="180" t="s">
        <v>7719</v>
      </c>
      <c r="P428" s="180">
        <v>115768</v>
      </c>
      <c r="Q428" s="180" t="s">
        <v>7720</v>
      </c>
      <c r="R428" s="180">
        <v>20.52</v>
      </c>
      <c r="S428" s="180">
        <v>80</v>
      </c>
      <c r="T428" s="180">
        <v>75</v>
      </c>
      <c r="U428" s="180">
        <v>165</v>
      </c>
      <c r="V428" s="180">
        <v>70</v>
      </c>
      <c r="W428" s="180">
        <v>10</v>
      </c>
      <c r="X428" s="180" t="s">
        <v>7582</v>
      </c>
      <c r="Y428" s="180">
        <v>3</v>
      </c>
      <c r="Z428" s="180">
        <v>3</v>
      </c>
      <c r="AA428" s="180">
        <v>2</v>
      </c>
      <c r="AB428" s="180">
        <v>17</v>
      </c>
      <c r="AC428" s="180"/>
      <c r="AD428" s="180">
        <v>75</v>
      </c>
      <c r="AE428" s="195">
        <v>5</v>
      </c>
      <c r="AF428" s="201">
        <v>100</v>
      </c>
      <c r="AG428" s="179" t="s">
        <v>7615</v>
      </c>
      <c r="AH428" s="180" t="s">
        <v>7721</v>
      </c>
      <c r="AI428" s="197">
        <v>20</v>
      </c>
      <c r="AJ428" s="179" t="s">
        <v>2302</v>
      </c>
      <c r="AK428" s="180" t="s">
        <v>7722</v>
      </c>
      <c r="AL428" s="197">
        <v>20</v>
      </c>
      <c r="AM428" s="179" t="s">
        <v>5932</v>
      </c>
      <c r="AN428" s="180" t="s">
        <v>7723</v>
      </c>
      <c r="AO428" s="197">
        <v>20</v>
      </c>
      <c r="AP428" s="179"/>
      <c r="AQ428" s="180"/>
      <c r="AR428" s="197"/>
      <c r="AS428" s="179" t="s">
        <v>7724</v>
      </c>
      <c r="AT428" s="180" t="s">
        <v>7725</v>
      </c>
      <c r="AU428" s="197">
        <v>40</v>
      </c>
      <c r="AV428" s="179"/>
      <c r="AW428" s="180"/>
      <c r="AX428" s="197"/>
      <c r="AY428" s="162"/>
      <c r="AZ428" s="70"/>
      <c r="BA428" s="70"/>
      <c r="BB428" s="70"/>
      <c r="BC428" s="70"/>
      <c r="BD428" s="61"/>
      <c r="BE428" s="61"/>
      <c r="BF428" s="61"/>
      <c r="BG428" s="61"/>
      <c r="BH428" s="61"/>
      <c r="BI428" s="61"/>
    </row>
    <row r="429" spans="1:61" s="40" customFormat="1" ht="110.4" x14ac:dyDescent="0.3">
      <c r="A429" s="115">
        <v>406</v>
      </c>
      <c r="B429" s="116" t="s">
        <v>7571</v>
      </c>
      <c r="C429" s="115"/>
      <c r="D429" s="117" t="s">
        <v>7572</v>
      </c>
      <c r="E429" s="118" t="s">
        <v>7726</v>
      </c>
      <c r="F429" s="119">
        <v>36857</v>
      </c>
      <c r="G429" s="118" t="s">
        <v>7727</v>
      </c>
      <c r="H429" s="120">
        <v>2017</v>
      </c>
      <c r="I429" s="118" t="s">
        <v>7728</v>
      </c>
      <c r="J429" s="121">
        <v>266724.69</v>
      </c>
      <c r="K429" s="180" t="s">
        <v>693</v>
      </c>
      <c r="L429" s="180" t="s">
        <v>7729</v>
      </c>
      <c r="M429" s="180" t="s">
        <v>7730</v>
      </c>
      <c r="N429" s="180" t="s">
        <v>7731</v>
      </c>
      <c r="O429" s="180" t="s">
        <v>7732</v>
      </c>
      <c r="P429" s="180" t="s">
        <v>7733</v>
      </c>
      <c r="Q429" s="180" t="s">
        <v>7734</v>
      </c>
      <c r="R429" s="180">
        <v>31.38</v>
      </c>
      <c r="S429" s="180">
        <v>8</v>
      </c>
      <c r="T429" s="180">
        <v>10.11</v>
      </c>
      <c r="U429" s="180">
        <v>50.49</v>
      </c>
      <c r="V429" s="180">
        <v>20</v>
      </c>
      <c r="W429" s="180">
        <v>10</v>
      </c>
      <c r="X429" s="180" t="s">
        <v>7582</v>
      </c>
      <c r="Y429" s="180">
        <v>3</v>
      </c>
      <c r="Z429" s="180">
        <v>11</v>
      </c>
      <c r="AA429" s="180">
        <v>5</v>
      </c>
      <c r="AB429" s="180">
        <v>4</v>
      </c>
      <c r="AC429" s="180"/>
      <c r="AD429" s="180">
        <v>24</v>
      </c>
      <c r="AE429" s="195">
        <v>5</v>
      </c>
      <c r="AF429" s="201"/>
      <c r="AG429" s="179"/>
      <c r="AH429" s="180"/>
      <c r="AI429" s="197"/>
      <c r="AJ429" s="179"/>
      <c r="AK429" s="180"/>
      <c r="AL429" s="197"/>
      <c r="AM429" s="179"/>
      <c r="AN429" s="180"/>
      <c r="AO429" s="197"/>
      <c r="AP429" s="179"/>
      <c r="AQ429" s="180"/>
      <c r="AR429" s="197"/>
      <c r="AS429" s="179"/>
      <c r="AT429" s="180"/>
      <c r="AU429" s="197"/>
      <c r="AV429" s="179"/>
      <c r="AW429" s="180"/>
      <c r="AX429" s="197"/>
      <c r="AY429" s="162"/>
      <c r="AZ429" s="70"/>
      <c r="BA429" s="70"/>
      <c r="BB429" s="70"/>
      <c r="BC429" s="70"/>
      <c r="BD429" s="61"/>
      <c r="BE429" s="61"/>
      <c r="BF429" s="61"/>
      <c r="BG429" s="61"/>
      <c r="BH429" s="61"/>
      <c r="BI429" s="61"/>
    </row>
    <row r="430" spans="1:61" s="40" customFormat="1" ht="138" x14ac:dyDescent="0.3">
      <c r="A430" s="115">
        <v>406</v>
      </c>
      <c r="B430" s="116" t="s">
        <v>7571</v>
      </c>
      <c r="C430" s="115"/>
      <c r="D430" s="117" t="s">
        <v>7572</v>
      </c>
      <c r="E430" s="118" t="s">
        <v>7735</v>
      </c>
      <c r="F430" s="119">
        <v>18884</v>
      </c>
      <c r="G430" s="118" t="s">
        <v>7736</v>
      </c>
      <c r="H430" s="120">
        <v>2018</v>
      </c>
      <c r="I430" s="118" t="s">
        <v>7737</v>
      </c>
      <c r="J430" s="121">
        <v>21826.639999999999</v>
      </c>
      <c r="K430" s="150" t="s">
        <v>8165</v>
      </c>
      <c r="L430" s="180" t="s">
        <v>7738</v>
      </c>
      <c r="M430" s="180" t="s">
        <v>7739</v>
      </c>
      <c r="N430" s="180" t="s">
        <v>7740</v>
      </c>
      <c r="O430" s="180" t="s">
        <v>7741</v>
      </c>
      <c r="P430" s="180">
        <v>116229</v>
      </c>
      <c r="Q430" s="180" t="s">
        <v>7742</v>
      </c>
      <c r="R430" s="180">
        <v>2.57</v>
      </c>
      <c r="S430" s="180">
        <v>42.76</v>
      </c>
      <c r="T430" s="180">
        <v>3.44</v>
      </c>
      <c r="U430" s="180">
        <v>46.199999999999996</v>
      </c>
      <c r="V430" s="180" t="s">
        <v>7743</v>
      </c>
      <c r="W430" s="180">
        <v>0</v>
      </c>
      <c r="X430" s="180" t="s">
        <v>7711</v>
      </c>
      <c r="Y430" s="180">
        <v>2</v>
      </c>
      <c r="Z430" s="180">
        <v>3</v>
      </c>
      <c r="AA430" s="180"/>
      <c r="AB430" s="180" t="s">
        <v>7744</v>
      </c>
      <c r="AC430" s="180"/>
      <c r="AD430" s="180" t="s">
        <v>7745</v>
      </c>
      <c r="AE430" s="195">
        <v>5</v>
      </c>
      <c r="AF430" s="201"/>
      <c r="AG430" s="179"/>
      <c r="AH430" s="180"/>
      <c r="AI430" s="197"/>
      <c r="AJ430" s="179"/>
      <c r="AK430" s="180"/>
      <c r="AL430" s="197"/>
      <c r="AM430" s="179"/>
      <c r="AN430" s="180"/>
      <c r="AO430" s="197"/>
      <c r="AP430" s="179"/>
      <c r="AQ430" s="180"/>
      <c r="AR430" s="197"/>
      <c r="AS430" s="179"/>
      <c r="AT430" s="180"/>
      <c r="AU430" s="197"/>
      <c r="AV430" s="179"/>
      <c r="AW430" s="180"/>
      <c r="AX430" s="197"/>
      <c r="AY430" s="162"/>
      <c r="AZ430" s="70"/>
      <c r="BA430" s="70"/>
      <c r="BB430" s="70"/>
      <c r="BC430" s="70"/>
      <c r="BD430" s="61"/>
      <c r="BE430" s="61"/>
      <c r="BF430" s="61"/>
      <c r="BG430" s="61"/>
      <c r="BH430" s="61"/>
      <c r="BI430" s="61"/>
    </row>
    <row r="431" spans="1:61" s="40" customFormat="1" ht="124.2" x14ac:dyDescent="0.3">
      <c r="A431" s="115">
        <v>406</v>
      </c>
      <c r="B431" s="116" t="s">
        <v>7571</v>
      </c>
      <c r="C431" s="115"/>
      <c r="D431" s="117" t="s">
        <v>7572</v>
      </c>
      <c r="E431" s="118" t="s">
        <v>7746</v>
      </c>
      <c r="F431" s="119">
        <v>25841</v>
      </c>
      <c r="G431" s="118" t="s">
        <v>7747</v>
      </c>
      <c r="H431" s="120">
        <v>2018</v>
      </c>
      <c r="I431" s="118" t="s">
        <v>7747</v>
      </c>
      <c r="J431" s="121">
        <v>23135.77</v>
      </c>
      <c r="K431" s="150" t="s">
        <v>8165</v>
      </c>
      <c r="L431" s="180" t="s">
        <v>7748</v>
      </c>
      <c r="M431" s="180" t="s">
        <v>7749</v>
      </c>
      <c r="N431" s="180" t="s">
        <v>7750</v>
      </c>
      <c r="O431" s="180" t="s">
        <v>7751</v>
      </c>
      <c r="P431" s="180">
        <v>115957</v>
      </c>
      <c r="Q431" s="180" t="s">
        <v>7667</v>
      </c>
      <c r="R431" s="180">
        <v>2.72</v>
      </c>
      <c r="S431" s="180" t="s">
        <v>2633</v>
      </c>
      <c r="T431" s="180">
        <v>24</v>
      </c>
      <c r="U431" s="180">
        <v>24</v>
      </c>
      <c r="V431" s="180">
        <v>50</v>
      </c>
      <c r="W431" s="180">
        <v>0</v>
      </c>
      <c r="X431" s="180" t="s">
        <v>7711</v>
      </c>
      <c r="Y431" s="180">
        <v>4</v>
      </c>
      <c r="Z431" s="180">
        <v>6</v>
      </c>
      <c r="AA431" s="180">
        <v>2</v>
      </c>
      <c r="AB431" s="180">
        <v>4</v>
      </c>
      <c r="AC431" s="180"/>
      <c r="AD431" s="180"/>
      <c r="AE431" s="195">
        <v>5</v>
      </c>
      <c r="AF431" s="201">
        <v>50</v>
      </c>
      <c r="AG431" s="179" t="s">
        <v>7572</v>
      </c>
      <c r="AH431" s="180" t="s">
        <v>7752</v>
      </c>
      <c r="AI431" s="197">
        <v>60</v>
      </c>
      <c r="AJ431" s="179"/>
      <c r="AK431" s="180"/>
      <c r="AL431" s="197"/>
      <c r="AM431" s="179"/>
      <c r="AN431" s="180"/>
      <c r="AO431" s="197"/>
      <c r="AP431" s="179"/>
      <c r="AQ431" s="180"/>
      <c r="AR431" s="197"/>
      <c r="AS431" s="179" t="s">
        <v>7753</v>
      </c>
      <c r="AT431" s="180" t="s">
        <v>7754</v>
      </c>
      <c r="AU431" s="197">
        <v>40</v>
      </c>
      <c r="AV431" s="179"/>
      <c r="AW431" s="180"/>
      <c r="AX431" s="197"/>
      <c r="AY431" s="162"/>
      <c r="AZ431" s="70"/>
      <c r="BA431" s="70"/>
      <c r="BB431" s="70"/>
      <c r="BC431" s="70"/>
      <c r="BD431" s="61"/>
      <c r="BE431" s="61"/>
      <c r="BF431" s="61"/>
      <c r="BG431" s="61"/>
      <c r="BH431" s="61"/>
      <c r="BI431" s="61"/>
    </row>
    <row r="432" spans="1:61" s="40" customFormat="1" ht="331.2" x14ac:dyDescent="0.3">
      <c r="A432" s="115">
        <v>406</v>
      </c>
      <c r="B432" s="116" t="s">
        <v>7571</v>
      </c>
      <c r="C432" s="115"/>
      <c r="D432" s="117" t="s">
        <v>7572</v>
      </c>
      <c r="E432" s="118" t="s">
        <v>7755</v>
      </c>
      <c r="F432" s="119">
        <v>28450</v>
      </c>
      <c r="G432" s="118" t="s">
        <v>7756</v>
      </c>
      <c r="H432" s="120">
        <v>2018</v>
      </c>
      <c r="I432" s="118" t="s">
        <v>7757</v>
      </c>
      <c r="J432" s="121">
        <v>23338.16</v>
      </c>
      <c r="K432" s="150" t="s">
        <v>8165</v>
      </c>
      <c r="L432" s="180" t="s">
        <v>7758</v>
      </c>
      <c r="M432" s="180" t="s">
        <v>7686</v>
      </c>
      <c r="N432" s="180" t="s">
        <v>7759</v>
      </c>
      <c r="O432" s="180" t="s">
        <v>7760</v>
      </c>
      <c r="P432" s="180">
        <v>116226</v>
      </c>
      <c r="Q432" s="180" t="s">
        <v>7667</v>
      </c>
      <c r="R432" s="180">
        <v>2.75</v>
      </c>
      <c r="S432" s="180" t="s">
        <v>2633</v>
      </c>
      <c r="T432" s="180">
        <v>24</v>
      </c>
      <c r="U432" s="180">
        <v>24</v>
      </c>
      <c r="V432" s="180">
        <v>50</v>
      </c>
      <c r="W432" s="180">
        <v>0</v>
      </c>
      <c r="X432" s="180" t="s">
        <v>7711</v>
      </c>
      <c r="Y432" s="180">
        <v>4</v>
      </c>
      <c r="Z432" s="180">
        <v>6</v>
      </c>
      <c r="AA432" s="180">
        <v>5</v>
      </c>
      <c r="AB432" s="180">
        <v>4</v>
      </c>
      <c r="AC432" s="180"/>
      <c r="AD432" s="180"/>
      <c r="AE432" s="195">
        <v>5</v>
      </c>
      <c r="AF432" s="201">
        <v>25</v>
      </c>
      <c r="AG432" s="179" t="s">
        <v>7572</v>
      </c>
      <c r="AH432" s="180" t="s">
        <v>7690</v>
      </c>
      <c r="AI432" s="197">
        <v>25</v>
      </c>
      <c r="AJ432" s="179" t="s">
        <v>7584</v>
      </c>
      <c r="AK432" s="180"/>
      <c r="AL432" s="197">
        <v>25</v>
      </c>
      <c r="AM432" s="179"/>
      <c r="AN432" s="180"/>
      <c r="AO432" s="197"/>
      <c r="AP432" s="179"/>
      <c r="AQ432" s="180"/>
      <c r="AR432" s="197"/>
      <c r="AS432" s="179"/>
      <c r="AT432" s="180"/>
      <c r="AU432" s="197"/>
      <c r="AV432" s="179"/>
      <c r="AW432" s="180"/>
      <c r="AX432" s="197"/>
      <c r="AY432" s="162"/>
      <c r="AZ432" s="70"/>
      <c r="BA432" s="70"/>
      <c r="BB432" s="70"/>
      <c r="BC432" s="70"/>
      <c r="BD432" s="61"/>
      <c r="BE432" s="61"/>
      <c r="BF432" s="61"/>
      <c r="BG432" s="61"/>
      <c r="BH432" s="61"/>
      <c r="BI432" s="61"/>
    </row>
    <row r="433" spans="1:61" s="40" customFormat="1" ht="165.6" x14ac:dyDescent="0.3">
      <c r="A433" s="115">
        <v>406</v>
      </c>
      <c r="B433" s="116" t="s">
        <v>7571</v>
      </c>
      <c r="C433" s="115"/>
      <c r="D433" s="117" t="s">
        <v>7572</v>
      </c>
      <c r="E433" s="118" t="s">
        <v>7761</v>
      </c>
      <c r="F433" s="119" t="s">
        <v>7762</v>
      </c>
      <c r="G433" s="118" t="s">
        <v>7763</v>
      </c>
      <c r="H433" s="120">
        <v>2018</v>
      </c>
      <c r="I433" s="118" t="s">
        <v>7764</v>
      </c>
      <c r="J433" s="121">
        <v>23285.64</v>
      </c>
      <c r="K433" s="329" t="s">
        <v>7451</v>
      </c>
      <c r="L433" s="180" t="s">
        <v>7685</v>
      </c>
      <c r="M433" s="180" t="s">
        <v>7765</v>
      </c>
      <c r="N433" s="180" t="s">
        <v>7665</v>
      </c>
      <c r="O433" s="180" t="s">
        <v>7766</v>
      </c>
      <c r="P433" s="180">
        <v>116268</v>
      </c>
      <c r="Q433" s="180" t="s">
        <v>7767</v>
      </c>
      <c r="R433" s="180">
        <v>2.74</v>
      </c>
      <c r="S433" s="180">
        <v>4.4000000000000004</v>
      </c>
      <c r="T433" s="180">
        <v>24</v>
      </c>
      <c r="U433" s="180">
        <v>28.4</v>
      </c>
      <c r="V433" s="180">
        <v>85</v>
      </c>
      <c r="W433" s="180">
        <v>0</v>
      </c>
      <c r="X433" s="180" t="s">
        <v>7711</v>
      </c>
      <c r="Y433" s="180">
        <v>2</v>
      </c>
      <c r="Z433" s="180">
        <v>5</v>
      </c>
      <c r="AA433" s="180">
        <v>6</v>
      </c>
      <c r="AB433" s="180">
        <v>35</v>
      </c>
      <c r="AC433" s="180"/>
      <c r="AD433" s="180">
        <v>24</v>
      </c>
      <c r="AE433" s="195">
        <v>5</v>
      </c>
      <c r="AF433" s="201">
        <v>80</v>
      </c>
      <c r="AG433" s="179" t="s">
        <v>7768</v>
      </c>
      <c r="AH433" s="180" t="s">
        <v>7769</v>
      </c>
      <c r="AI433" s="197">
        <v>10</v>
      </c>
      <c r="AJ433" s="179"/>
      <c r="AK433" s="180"/>
      <c r="AL433" s="197"/>
      <c r="AM433" s="179"/>
      <c r="AN433" s="180"/>
      <c r="AO433" s="197"/>
      <c r="AP433" s="179"/>
      <c r="AQ433" s="180"/>
      <c r="AR433" s="197"/>
      <c r="AS433" s="179" t="s">
        <v>7770</v>
      </c>
      <c r="AT433" s="180" t="s">
        <v>7771</v>
      </c>
      <c r="AU433" s="197">
        <v>90</v>
      </c>
      <c r="AV433" s="179"/>
      <c r="AW433" s="180"/>
      <c r="AX433" s="197"/>
      <c r="AY433" s="162"/>
      <c r="AZ433" s="70"/>
      <c r="BA433" s="70"/>
      <c r="BB433" s="70"/>
      <c r="BC433" s="70"/>
      <c r="BD433" s="61"/>
      <c r="BE433" s="61"/>
      <c r="BF433" s="61"/>
      <c r="BG433" s="61"/>
      <c r="BH433" s="61"/>
      <c r="BI433" s="61"/>
    </row>
    <row r="434" spans="1:61" ht="82.8" x14ac:dyDescent="0.3">
      <c r="A434" s="331">
        <v>416</v>
      </c>
      <c r="B434" s="116" t="s">
        <v>1384</v>
      </c>
      <c r="C434" s="331">
        <v>4</v>
      </c>
      <c r="D434" s="119"/>
      <c r="E434" s="191" t="s">
        <v>1385</v>
      </c>
      <c r="F434" s="192" t="s">
        <v>1386</v>
      </c>
      <c r="G434" s="191" t="s">
        <v>1400</v>
      </c>
      <c r="H434" s="182">
        <v>2005</v>
      </c>
      <c r="I434" s="191" t="s">
        <v>1401</v>
      </c>
      <c r="J434" s="332">
        <v>50075</v>
      </c>
      <c r="K434" s="329" t="s">
        <v>664</v>
      </c>
      <c r="L434" s="155" t="s">
        <v>1388</v>
      </c>
      <c r="M434" s="155" t="s">
        <v>1389</v>
      </c>
      <c r="N434" s="155" t="s">
        <v>1390</v>
      </c>
      <c r="O434" s="155" t="s">
        <v>1391</v>
      </c>
      <c r="P434" s="155" t="s">
        <v>1392</v>
      </c>
      <c r="Q434" s="153">
        <v>37.799999999999997</v>
      </c>
      <c r="R434" s="153">
        <v>0</v>
      </c>
      <c r="S434" s="153">
        <v>17.45</v>
      </c>
      <c r="T434" s="153">
        <v>20.350000000000001</v>
      </c>
      <c r="U434" s="153">
        <v>37.799999999999997</v>
      </c>
      <c r="V434" s="155">
        <v>90</v>
      </c>
      <c r="W434" s="155">
        <v>100</v>
      </c>
      <c r="X434" s="333" t="s">
        <v>1399</v>
      </c>
      <c r="Y434" s="155">
        <v>2</v>
      </c>
      <c r="Z434" s="155">
        <v>1</v>
      </c>
      <c r="AA434" s="155">
        <v>1</v>
      </c>
      <c r="AB434" s="155">
        <v>11</v>
      </c>
      <c r="AC434" s="155">
        <v>12</v>
      </c>
      <c r="AD434" s="153">
        <v>0</v>
      </c>
      <c r="AE434" s="334">
        <v>5</v>
      </c>
      <c r="AF434" s="178">
        <v>90</v>
      </c>
      <c r="AG434" s="184" t="s">
        <v>1393</v>
      </c>
      <c r="AH434" s="155" t="s">
        <v>1394</v>
      </c>
      <c r="AI434" s="181">
        <v>45</v>
      </c>
      <c r="AJ434" s="184" t="s">
        <v>1395</v>
      </c>
      <c r="AK434" s="155" t="s">
        <v>1394</v>
      </c>
      <c r="AL434" s="181">
        <v>45</v>
      </c>
      <c r="AM434" s="184"/>
      <c r="AN434" s="155"/>
      <c r="AO434" s="181"/>
      <c r="AP434" s="184"/>
      <c r="AQ434" s="155"/>
      <c r="AR434" s="181"/>
      <c r="AS434" s="184"/>
      <c r="AT434" s="155"/>
      <c r="AU434" s="181"/>
      <c r="AV434" s="184"/>
      <c r="AW434" s="155"/>
      <c r="AX434" s="181"/>
      <c r="AY434" s="162"/>
      <c r="AZ434" s="70"/>
      <c r="BA434" s="70"/>
      <c r="BB434" s="70"/>
      <c r="BC434" s="70"/>
      <c r="BD434" s="29"/>
      <c r="BE434" s="29"/>
      <c r="BF434" s="29"/>
      <c r="BG434" s="29"/>
      <c r="BH434" s="29"/>
      <c r="BI434" s="29"/>
    </row>
    <row r="435" spans="1:61" ht="82.8" x14ac:dyDescent="0.3">
      <c r="A435" s="331">
        <v>416</v>
      </c>
      <c r="B435" s="116" t="s">
        <v>1384</v>
      </c>
      <c r="C435" s="331">
        <v>4</v>
      </c>
      <c r="D435" s="119"/>
      <c r="E435" s="191" t="s">
        <v>1385</v>
      </c>
      <c r="F435" s="192" t="s">
        <v>1386</v>
      </c>
      <c r="G435" s="191" t="s">
        <v>1400</v>
      </c>
      <c r="H435" s="182">
        <v>2005</v>
      </c>
      <c r="I435" s="191" t="s">
        <v>1387</v>
      </c>
      <c r="J435" s="332"/>
      <c r="K435" s="329" t="s">
        <v>664</v>
      </c>
      <c r="L435" s="155" t="s">
        <v>1388</v>
      </c>
      <c r="M435" s="155" t="s">
        <v>1389</v>
      </c>
      <c r="N435" s="155" t="s">
        <v>1390</v>
      </c>
      <c r="O435" s="155" t="s">
        <v>1391</v>
      </c>
      <c r="P435" s="155" t="s">
        <v>1396</v>
      </c>
      <c r="Q435" s="153">
        <v>37.799999999999997</v>
      </c>
      <c r="R435" s="153">
        <v>0</v>
      </c>
      <c r="S435" s="153">
        <v>17.45</v>
      </c>
      <c r="T435" s="153">
        <v>20.350000000000001</v>
      </c>
      <c r="U435" s="153">
        <v>37.799999999999997</v>
      </c>
      <c r="V435" s="155">
        <v>90</v>
      </c>
      <c r="W435" s="155">
        <v>100</v>
      </c>
      <c r="X435" s="333" t="s">
        <v>1399</v>
      </c>
      <c r="Y435" s="155">
        <v>2</v>
      </c>
      <c r="Z435" s="155">
        <v>4</v>
      </c>
      <c r="AA435" s="155">
        <v>1</v>
      </c>
      <c r="AB435" s="155">
        <v>11</v>
      </c>
      <c r="AC435" s="155">
        <v>12</v>
      </c>
      <c r="AD435" s="153">
        <v>0</v>
      </c>
      <c r="AE435" s="334">
        <v>5</v>
      </c>
      <c r="AF435" s="178">
        <v>90</v>
      </c>
      <c r="AG435" s="184" t="s">
        <v>1393</v>
      </c>
      <c r="AH435" s="155" t="s">
        <v>1394</v>
      </c>
      <c r="AI435" s="181">
        <v>45</v>
      </c>
      <c r="AJ435" s="184" t="s">
        <v>1395</v>
      </c>
      <c r="AK435" s="155" t="s">
        <v>1394</v>
      </c>
      <c r="AL435" s="181">
        <v>45</v>
      </c>
      <c r="AM435" s="184"/>
      <c r="AN435" s="155"/>
      <c r="AO435" s="181"/>
      <c r="AP435" s="184"/>
      <c r="AQ435" s="155"/>
      <c r="AR435" s="181"/>
      <c r="AS435" s="184"/>
      <c r="AT435" s="155"/>
      <c r="AU435" s="181"/>
      <c r="AV435" s="184"/>
      <c r="AW435" s="155"/>
      <c r="AX435" s="181"/>
      <c r="AY435" s="162"/>
      <c r="AZ435" s="70"/>
      <c r="BA435" s="70"/>
      <c r="BB435" s="70"/>
      <c r="BC435" s="70"/>
      <c r="BD435" s="29"/>
      <c r="BE435" s="29"/>
      <c r="BF435" s="29"/>
      <c r="BG435" s="29"/>
      <c r="BH435" s="29"/>
      <c r="BI435" s="29"/>
    </row>
    <row r="436" spans="1:61" ht="110.4" x14ac:dyDescent="0.3">
      <c r="A436" s="331">
        <v>416</v>
      </c>
      <c r="B436" s="116" t="s">
        <v>1384</v>
      </c>
      <c r="C436" s="331">
        <v>4</v>
      </c>
      <c r="D436" s="119"/>
      <c r="E436" s="191" t="s">
        <v>1385</v>
      </c>
      <c r="F436" s="192" t="s">
        <v>1386</v>
      </c>
      <c r="G436" s="191" t="s">
        <v>1402</v>
      </c>
      <c r="H436" s="182">
        <v>2005</v>
      </c>
      <c r="I436" s="191" t="s">
        <v>1403</v>
      </c>
      <c r="J436" s="332"/>
      <c r="K436" s="329" t="s">
        <v>664</v>
      </c>
      <c r="L436" s="155" t="s">
        <v>1388</v>
      </c>
      <c r="M436" s="155" t="s">
        <v>1389</v>
      </c>
      <c r="N436" s="155" t="s">
        <v>1390</v>
      </c>
      <c r="O436" s="155" t="s">
        <v>1391</v>
      </c>
      <c r="P436" s="155" t="s">
        <v>1397</v>
      </c>
      <c r="Q436" s="153">
        <v>37.799999999999997</v>
      </c>
      <c r="R436" s="153">
        <v>0</v>
      </c>
      <c r="S436" s="153">
        <v>17.45</v>
      </c>
      <c r="T436" s="153">
        <v>20.350000000000001</v>
      </c>
      <c r="U436" s="153">
        <v>37.799999999999997</v>
      </c>
      <c r="V436" s="155">
        <v>90</v>
      </c>
      <c r="W436" s="155">
        <v>100</v>
      </c>
      <c r="X436" s="333" t="s">
        <v>1399</v>
      </c>
      <c r="Y436" s="155">
        <v>2</v>
      </c>
      <c r="Z436" s="155">
        <v>5</v>
      </c>
      <c r="AA436" s="155">
        <v>2</v>
      </c>
      <c r="AB436" s="155">
        <v>35</v>
      </c>
      <c r="AC436" s="155">
        <v>12</v>
      </c>
      <c r="AD436" s="153">
        <v>0</v>
      </c>
      <c r="AE436" s="334">
        <v>5</v>
      </c>
      <c r="AF436" s="178">
        <v>90</v>
      </c>
      <c r="AG436" s="184" t="s">
        <v>1393</v>
      </c>
      <c r="AH436" s="155" t="s">
        <v>1394</v>
      </c>
      <c r="AI436" s="181">
        <v>45</v>
      </c>
      <c r="AJ436" s="184" t="s">
        <v>1395</v>
      </c>
      <c r="AK436" s="155" t="s">
        <v>1394</v>
      </c>
      <c r="AL436" s="181">
        <v>45</v>
      </c>
      <c r="AM436" s="184"/>
      <c r="AN436" s="155"/>
      <c r="AO436" s="181"/>
      <c r="AP436" s="184"/>
      <c r="AQ436" s="155"/>
      <c r="AR436" s="181"/>
      <c r="AS436" s="184"/>
      <c r="AT436" s="155"/>
      <c r="AU436" s="181"/>
      <c r="AV436" s="184"/>
      <c r="AW436" s="155"/>
      <c r="AX436" s="181"/>
      <c r="AY436" s="162"/>
      <c r="AZ436" s="70"/>
      <c r="BA436" s="70"/>
      <c r="BB436" s="70"/>
      <c r="BC436" s="70"/>
      <c r="BD436" s="29"/>
      <c r="BE436" s="29"/>
      <c r="BF436" s="29"/>
      <c r="BG436" s="29"/>
      <c r="BH436" s="29"/>
      <c r="BI436" s="29"/>
    </row>
    <row r="437" spans="1:61" ht="69" x14ac:dyDescent="0.3">
      <c r="A437" s="331">
        <v>416</v>
      </c>
      <c r="B437" s="116" t="s">
        <v>1384</v>
      </c>
      <c r="C437" s="331">
        <v>4</v>
      </c>
      <c r="D437" s="119"/>
      <c r="E437" s="191" t="s">
        <v>1385</v>
      </c>
      <c r="F437" s="192" t="s">
        <v>1386</v>
      </c>
      <c r="G437" s="191" t="s">
        <v>1404</v>
      </c>
      <c r="H437" s="182">
        <v>2005</v>
      </c>
      <c r="I437" s="191" t="s">
        <v>1405</v>
      </c>
      <c r="J437" s="332"/>
      <c r="K437" s="329" t="s">
        <v>664</v>
      </c>
      <c r="L437" s="155" t="s">
        <v>1388</v>
      </c>
      <c r="M437" s="155" t="s">
        <v>1389</v>
      </c>
      <c r="N437" s="155" t="s">
        <v>1390</v>
      </c>
      <c r="O437" s="155" t="s">
        <v>1391</v>
      </c>
      <c r="P437" s="155" t="s">
        <v>1398</v>
      </c>
      <c r="Q437" s="153">
        <v>37.799999999999997</v>
      </c>
      <c r="R437" s="153">
        <v>0</v>
      </c>
      <c r="S437" s="153">
        <v>17.45</v>
      </c>
      <c r="T437" s="153">
        <v>20.350000000000001</v>
      </c>
      <c r="U437" s="153">
        <v>37.799999999999997</v>
      </c>
      <c r="V437" s="155">
        <v>90</v>
      </c>
      <c r="W437" s="155">
        <v>100</v>
      </c>
      <c r="X437" s="333" t="s">
        <v>1399</v>
      </c>
      <c r="Y437" s="155">
        <v>2</v>
      </c>
      <c r="Z437" s="155">
        <v>1</v>
      </c>
      <c r="AA437" s="155">
        <v>2</v>
      </c>
      <c r="AB437" s="155">
        <v>35</v>
      </c>
      <c r="AC437" s="155">
        <v>12</v>
      </c>
      <c r="AD437" s="153">
        <v>0</v>
      </c>
      <c r="AE437" s="334">
        <v>5</v>
      </c>
      <c r="AF437" s="178">
        <v>90</v>
      </c>
      <c r="AG437" s="184" t="s">
        <v>1393</v>
      </c>
      <c r="AH437" s="155" t="s">
        <v>1394</v>
      </c>
      <c r="AI437" s="181">
        <v>45</v>
      </c>
      <c r="AJ437" s="184" t="s">
        <v>1395</v>
      </c>
      <c r="AK437" s="155" t="s">
        <v>1394</v>
      </c>
      <c r="AL437" s="181">
        <v>45</v>
      </c>
      <c r="AM437" s="184"/>
      <c r="AN437" s="155"/>
      <c r="AO437" s="181"/>
      <c r="AP437" s="184"/>
      <c r="AQ437" s="155"/>
      <c r="AR437" s="181"/>
      <c r="AS437" s="184"/>
      <c r="AT437" s="155"/>
      <c r="AU437" s="181"/>
      <c r="AV437" s="184"/>
      <c r="AW437" s="155"/>
      <c r="AX437" s="181"/>
      <c r="AY437" s="162"/>
      <c r="AZ437" s="70"/>
      <c r="BA437" s="70"/>
      <c r="BB437" s="70"/>
      <c r="BC437" s="70"/>
      <c r="BD437" s="29"/>
      <c r="BE437" s="29"/>
      <c r="BF437" s="29"/>
      <c r="BG437" s="29"/>
      <c r="BH437" s="29"/>
      <c r="BI437" s="29"/>
    </row>
    <row r="438" spans="1:61" s="39" customFormat="1" ht="72.599999999999994" x14ac:dyDescent="0.3">
      <c r="A438" s="335">
        <v>416</v>
      </c>
      <c r="B438" s="336" t="s">
        <v>1384</v>
      </c>
      <c r="C438" s="337">
        <v>4</v>
      </c>
      <c r="D438" s="338"/>
      <c r="E438" s="337" t="s">
        <v>8735</v>
      </c>
      <c r="F438" s="339" t="s">
        <v>8736</v>
      </c>
      <c r="G438" s="337" t="s">
        <v>8737</v>
      </c>
      <c r="H438" s="340">
        <v>2019</v>
      </c>
      <c r="I438" s="341" t="s">
        <v>8738</v>
      </c>
      <c r="J438" s="342">
        <v>53795</v>
      </c>
      <c r="K438" s="343" t="s">
        <v>790</v>
      </c>
      <c r="L438" s="343" t="s">
        <v>1388</v>
      </c>
      <c r="M438" s="343" t="s">
        <v>1389</v>
      </c>
      <c r="N438" s="343" t="s">
        <v>8739</v>
      </c>
      <c r="O438" s="343" t="s">
        <v>8740</v>
      </c>
      <c r="P438" s="343" t="s">
        <v>8741</v>
      </c>
      <c r="Q438" s="344">
        <v>41.3</v>
      </c>
      <c r="R438" s="345">
        <v>6.32</v>
      </c>
      <c r="S438" s="345">
        <v>11.61</v>
      </c>
      <c r="T438" s="345">
        <v>23.37</v>
      </c>
      <c r="U438" s="344">
        <v>41.3</v>
      </c>
      <c r="V438" s="343">
        <v>95</v>
      </c>
      <c r="W438" s="343">
        <v>5</v>
      </c>
      <c r="X438" s="346" t="s">
        <v>8742</v>
      </c>
      <c r="Y438" s="347">
        <v>3</v>
      </c>
      <c r="Z438" s="347">
        <v>2</v>
      </c>
      <c r="AA438" s="347">
        <v>3</v>
      </c>
      <c r="AB438" s="347">
        <v>4</v>
      </c>
      <c r="AC438" s="343">
        <v>17</v>
      </c>
      <c r="AD438" s="344">
        <v>35</v>
      </c>
      <c r="AE438" s="344">
        <v>5</v>
      </c>
      <c r="AF438" s="348">
        <v>95</v>
      </c>
      <c r="AG438" s="343" t="s">
        <v>900</v>
      </c>
      <c r="AH438" s="343" t="s">
        <v>8735</v>
      </c>
      <c r="AI438" s="349">
        <v>65</v>
      </c>
      <c r="AJ438" s="350" t="s">
        <v>8743</v>
      </c>
      <c r="AK438" s="343" t="s">
        <v>8744</v>
      </c>
      <c r="AL438" s="349">
        <v>30</v>
      </c>
      <c r="AM438" s="351"/>
      <c r="AN438" s="351"/>
      <c r="AO438" s="351"/>
      <c r="AP438" s="351"/>
      <c r="AQ438" s="351"/>
      <c r="AR438" s="351"/>
      <c r="AS438" s="351"/>
      <c r="AT438" s="351"/>
      <c r="AU438" s="351"/>
      <c r="AV438" s="351"/>
      <c r="AW438" s="351"/>
      <c r="AX438" s="351"/>
      <c r="AY438" s="352"/>
      <c r="AZ438" s="29"/>
      <c r="BA438" s="29"/>
      <c r="BB438" s="29"/>
      <c r="BC438" s="29"/>
      <c r="BD438" s="29"/>
      <c r="BE438" s="29"/>
      <c r="BF438" s="29"/>
      <c r="BG438" s="29"/>
      <c r="BH438" s="29"/>
      <c r="BI438" s="29"/>
    </row>
    <row r="439" spans="1:61" ht="179.4" x14ac:dyDescent="0.3">
      <c r="A439" s="115">
        <v>481</v>
      </c>
      <c r="B439" s="116" t="s">
        <v>7445</v>
      </c>
      <c r="C439" s="115">
        <v>116</v>
      </c>
      <c r="D439" s="117" t="s">
        <v>1393</v>
      </c>
      <c r="E439" s="118" t="s">
        <v>3127</v>
      </c>
      <c r="F439" s="192" t="s">
        <v>3128</v>
      </c>
      <c r="G439" s="118" t="s">
        <v>3129</v>
      </c>
      <c r="H439" s="120">
        <v>2007</v>
      </c>
      <c r="I439" s="118" t="s">
        <v>3130</v>
      </c>
      <c r="J439" s="121">
        <v>219000</v>
      </c>
      <c r="K439" s="329" t="s">
        <v>655</v>
      </c>
      <c r="L439" s="180" t="s">
        <v>3131</v>
      </c>
      <c r="M439" s="180" t="s">
        <v>3132</v>
      </c>
      <c r="N439" s="180" t="s">
        <v>3133</v>
      </c>
      <c r="O439" s="180" t="s">
        <v>3134</v>
      </c>
      <c r="P439" s="180">
        <v>3404818</v>
      </c>
      <c r="Q439" s="180">
        <v>12.62</v>
      </c>
      <c r="R439" s="180">
        <v>0</v>
      </c>
      <c r="S439" s="180">
        <v>12.62</v>
      </c>
      <c r="T439" s="180">
        <v>0</v>
      </c>
      <c r="U439" s="180">
        <v>12.62</v>
      </c>
      <c r="V439" s="180">
        <v>100</v>
      </c>
      <c r="W439" s="180">
        <v>100</v>
      </c>
      <c r="X439" s="353" t="s">
        <v>7446</v>
      </c>
      <c r="Y439" s="180"/>
      <c r="Z439" s="180"/>
      <c r="AA439" s="180"/>
      <c r="AB439" s="180">
        <v>35</v>
      </c>
      <c r="AC439" s="180">
        <v>116</v>
      </c>
      <c r="AD439" s="180">
        <v>13.55</v>
      </c>
      <c r="AE439" s="195">
        <v>5</v>
      </c>
      <c r="AF439" s="178">
        <v>60</v>
      </c>
      <c r="AG439" s="179" t="s">
        <v>1393</v>
      </c>
      <c r="AH439" s="180" t="s">
        <v>3135</v>
      </c>
      <c r="AI439" s="181">
        <v>40</v>
      </c>
      <c r="AJ439" s="179" t="s">
        <v>3136</v>
      </c>
      <c r="AK439" s="180" t="s">
        <v>3137</v>
      </c>
      <c r="AL439" s="181">
        <v>20</v>
      </c>
      <c r="AM439" s="179"/>
      <c r="AN439" s="180"/>
      <c r="AO439" s="181"/>
      <c r="AP439" s="179"/>
      <c r="AQ439" s="180"/>
      <c r="AR439" s="181"/>
      <c r="AS439" s="179"/>
      <c r="AT439" s="180"/>
      <c r="AU439" s="181"/>
      <c r="AV439" s="179"/>
      <c r="AW439" s="180"/>
      <c r="AX439" s="181"/>
      <c r="AY439" s="162"/>
      <c r="AZ439" s="70"/>
      <c r="BA439" s="70"/>
      <c r="BB439" s="70"/>
      <c r="BC439" s="70"/>
      <c r="BD439" s="29"/>
      <c r="BE439" s="29"/>
      <c r="BF439" s="29"/>
      <c r="BG439" s="29"/>
      <c r="BH439" s="29"/>
      <c r="BI439" s="29"/>
    </row>
    <row r="440" spans="1:61" ht="96.6" x14ac:dyDescent="0.3">
      <c r="A440" s="115">
        <v>481</v>
      </c>
      <c r="B440" s="116" t="s">
        <v>7445</v>
      </c>
      <c r="C440" s="354" t="s">
        <v>3138</v>
      </c>
      <c r="D440" s="355" t="s">
        <v>3139</v>
      </c>
      <c r="E440" s="118" t="s">
        <v>3140</v>
      </c>
      <c r="F440" s="119">
        <v>14056</v>
      </c>
      <c r="G440" s="118" t="s">
        <v>3141</v>
      </c>
      <c r="H440" s="120">
        <v>2004</v>
      </c>
      <c r="I440" s="118" t="s">
        <v>3142</v>
      </c>
      <c r="J440" s="121">
        <v>133533.63</v>
      </c>
      <c r="K440" s="329" t="s">
        <v>664</v>
      </c>
      <c r="L440" s="180" t="s">
        <v>3143</v>
      </c>
      <c r="M440" s="180" t="s">
        <v>3144</v>
      </c>
      <c r="N440" s="180" t="s">
        <v>3145</v>
      </c>
      <c r="O440" s="180" t="s">
        <v>3146</v>
      </c>
      <c r="P440" s="180" t="s">
        <v>3147</v>
      </c>
      <c r="Q440" s="180">
        <v>4</v>
      </c>
      <c r="R440" s="180">
        <v>0</v>
      </c>
      <c r="S440" s="180">
        <v>4</v>
      </c>
      <c r="T440" s="180">
        <v>0</v>
      </c>
      <c r="U440" s="180">
        <v>4</v>
      </c>
      <c r="V440" s="180"/>
      <c r="W440" s="180">
        <v>100</v>
      </c>
      <c r="X440" s="353" t="s">
        <v>3148</v>
      </c>
      <c r="Y440" s="180"/>
      <c r="Z440" s="180"/>
      <c r="AA440" s="180"/>
      <c r="AB440" s="180">
        <v>3</v>
      </c>
      <c r="AC440" s="180">
        <v>104</v>
      </c>
      <c r="AD440" s="180">
        <v>20.11</v>
      </c>
      <c r="AE440" s="195">
        <v>5</v>
      </c>
      <c r="AF440" s="178">
        <v>60</v>
      </c>
      <c r="AG440" s="179" t="s">
        <v>3139</v>
      </c>
      <c r="AH440" s="180" t="s">
        <v>3149</v>
      </c>
      <c r="AI440" s="181">
        <v>40</v>
      </c>
      <c r="AJ440" s="179" t="s">
        <v>3150</v>
      </c>
      <c r="AK440" s="180" t="s">
        <v>3149</v>
      </c>
      <c r="AL440" s="181">
        <v>20</v>
      </c>
      <c r="AM440" s="179"/>
      <c r="AN440" s="180"/>
      <c r="AO440" s="181"/>
      <c r="AP440" s="179"/>
      <c r="AQ440" s="180"/>
      <c r="AR440" s="181"/>
      <c r="AS440" s="179"/>
      <c r="AT440" s="180"/>
      <c r="AU440" s="181"/>
      <c r="AV440" s="179"/>
      <c r="AW440" s="180"/>
      <c r="AX440" s="181"/>
      <c r="AY440" s="162"/>
      <c r="AZ440" s="70"/>
      <c r="BA440" s="70"/>
      <c r="BB440" s="70"/>
      <c r="BC440" s="70"/>
      <c r="BD440" s="29"/>
      <c r="BE440" s="29"/>
      <c r="BF440" s="29"/>
      <c r="BG440" s="29"/>
      <c r="BH440" s="29"/>
      <c r="BI440" s="29"/>
    </row>
    <row r="441" spans="1:61" ht="96.6" x14ac:dyDescent="0.3">
      <c r="A441" s="115">
        <v>481</v>
      </c>
      <c r="B441" s="116" t="s">
        <v>7445</v>
      </c>
      <c r="C441" s="354" t="s">
        <v>3151</v>
      </c>
      <c r="D441" s="117" t="s">
        <v>3139</v>
      </c>
      <c r="E441" s="118" t="s">
        <v>3152</v>
      </c>
      <c r="F441" s="119">
        <v>16075</v>
      </c>
      <c r="G441" s="118" t="s">
        <v>3153</v>
      </c>
      <c r="H441" s="120">
        <v>2004</v>
      </c>
      <c r="I441" s="118" t="s">
        <v>3154</v>
      </c>
      <c r="J441" s="121">
        <v>50075.11</v>
      </c>
      <c r="K441" s="329" t="s">
        <v>664</v>
      </c>
      <c r="L441" s="180" t="s">
        <v>3155</v>
      </c>
      <c r="M441" s="180" t="s">
        <v>3156</v>
      </c>
      <c r="N441" s="180" t="s">
        <v>3157</v>
      </c>
      <c r="O441" s="180" t="s">
        <v>3158</v>
      </c>
      <c r="P441" s="180">
        <v>3403647</v>
      </c>
      <c r="Q441" s="180">
        <v>8.7899999999999991</v>
      </c>
      <c r="R441" s="180">
        <v>0</v>
      </c>
      <c r="S441" s="180">
        <v>8.7899999999999991</v>
      </c>
      <c r="T441" s="180">
        <v>0</v>
      </c>
      <c r="U441" s="180">
        <v>8.7899999999999991</v>
      </c>
      <c r="V441" s="180"/>
      <c r="W441" s="180">
        <v>100</v>
      </c>
      <c r="X441" s="353" t="s">
        <v>3159</v>
      </c>
      <c r="Y441" s="180"/>
      <c r="Z441" s="180"/>
      <c r="AA441" s="180"/>
      <c r="AB441" s="180">
        <v>3</v>
      </c>
      <c r="AC441" s="180">
        <v>113</v>
      </c>
      <c r="AD441" s="180">
        <v>28.71</v>
      </c>
      <c r="AE441" s="195">
        <v>5</v>
      </c>
      <c r="AF441" s="178">
        <v>100</v>
      </c>
      <c r="AG441" s="179" t="s">
        <v>3139</v>
      </c>
      <c r="AH441" s="180" t="s">
        <v>3152</v>
      </c>
      <c r="AI441" s="181">
        <v>100</v>
      </c>
      <c r="AJ441" s="179"/>
      <c r="AK441" s="180"/>
      <c r="AL441" s="181"/>
      <c r="AM441" s="179"/>
      <c r="AN441" s="180"/>
      <c r="AO441" s="181"/>
      <c r="AP441" s="179"/>
      <c r="AQ441" s="180"/>
      <c r="AR441" s="181"/>
      <c r="AS441" s="179"/>
      <c r="AT441" s="180"/>
      <c r="AU441" s="181"/>
      <c r="AV441" s="179"/>
      <c r="AW441" s="180"/>
      <c r="AX441" s="181"/>
      <c r="AY441" s="162"/>
      <c r="AZ441" s="70"/>
      <c r="BA441" s="70"/>
      <c r="BB441" s="70"/>
      <c r="BC441" s="70"/>
      <c r="BD441" s="29"/>
      <c r="BE441" s="29"/>
      <c r="BF441" s="29"/>
      <c r="BG441" s="29"/>
      <c r="BH441" s="29"/>
      <c r="BI441" s="29"/>
    </row>
    <row r="442" spans="1:61" ht="82.8" x14ac:dyDescent="0.3">
      <c r="A442" s="115">
        <v>481</v>
      </c>
      <c r="B442" s="116" t="s">
        <v>7445</v>
      </c>
      <c r="C442" s="354" t="s">
        <v>3160</v>
      </c>
      <c r="D442" s="355" t="s">
        <v>3161</v>
      </c>
      <c r="E442" s="118" t="s">
        <v>3162</v>
      </c>
      <c r="F442" s="192" t="s">
        <v>3163</v>
      </c>
      <c r="G442" s="118" t="s">
        <v>3164</v>
      </c>
      <c r="H442" s="120">
        <v>2008</v>
      </c>
      <c r="I442" s="118" t="s">
        <v>3165</v>
      </c>
      <c r="J442" s="121">
        <v>220225.8</v>
      </c>
      <c r="K442" s="329" t="s">
        <v>655</v>
      </c>
      <c r="L442" s="180" t="s">
        <v>3166</v>
      </c>
      <c r="M442" s="180" t="s">
        <v>3167</v>
      </c>
      <c r="N442" s="180" t="s">
        <v>3168</v>
      </c>
      <c r="O442" s="180" t="s">
        <v>3169</v>
      </c>
      <c r="P442" s="180">
        <v>3404609</v>
      </c>
      <c r="Q442" s="180">
        <v>13.58</v>
      </c>
      <c r="R442" s="180">
        <v>0</v>
      </c>
      <c r="S442" s="180">
        <v>13.58</v>
      </c>
      <c r="T442" s="180">
        <v>0</v>
      </c>
      <c r="U442" s="180">
        <v>13.58</v>
      </c>
      <c r="V442" s="180">
        <v>95</v>
      </c>
      <c r="W442" s="180">
        <v>100</v>
      </c>
      <c r="X442" s="353" t="s">
        <v>3170</v>
      </c>
      <c r="Y442" s="180"/>
      <c r="Z442" s="180"/>
      <c r="AA442" s="180"/>
      <c r="AB442" s="180">
        <v>3</v>
      </c>
      <c r="AC442" s="180">
        <v>102</v>
      </c>
      <c r="AD442" s="180">
        <v>23.04</v>
      </c>
      <c r="AE442" s="195">
        <v>5</v>
      </c>
      <c r="AF442" s="178">
        <v>100</v>
      </c>
      <c r="AG442" s="179" t="s">
        <v>3161</v>
      </c>
      <c r="AH442" s="180" t="s">
        <v>3171</v>
      </c>
      <c r="AI442" s="181">
        <v>100</v>
      </c>
      <c r="AJ442" s="179"/>
      <c r="AK442" s="180"/>
      <c r="AL442" s="181"/>
      <c r="AM442" s="179"/>
      <c r="AN442" s="180"/>
      <c r="AO442" s="181"/>
      <c r="AP442" s="179"/>
      <c r="AQ442" s="180"/>
      <c r="AR442" s="181"/>
      <c r="AS442" s="179"/>
      <c r="AT442" s="180"/>
      <c r="AU442" s="181"/>
      <c r="AV442" s="179"/>
      <c r="AW442" s="180"/>
      <c r="AX442" s="181"/>
      <c r="AY442" s="162"/>
      <c r="AZ442" s="70"/>
      <c r="BA442" s="70"/>
      <c r="BB442" s="70"/>
      <c r="BC442" s="70"/>
      <c r="BD442" s="29"/>
      <c r="BE442" s="29"/>
      <c r="BF442" s="29"/>
      <c r="BG442" s="29"/>
      <c r="BH442" s="29"/>
      <c r="BI442" s="29"/>
    </row>
    <row r="443" spans="1:61" ht="82.8" x14ac:dyDescent="0.3">
      <c r="A443" s="115">
        <v>481</v>
      </c>
      <c r="B443" s="116" t="s">
        <v>7445</v>
      </c>
      <c r="C443" s="115">
        <v>209</v>
      </c>
      <c r="D443" s="117" t="s">
        <v>2639</v>
      </c>
      <c r="E443" s="118" t="s">
        <v>3172</v>
      </c>
      <c r="F443" s="119">
        <v>18749</v>
      </c>
      <c r="G443" s="118" t="s">
        <v>1859</v>
      </c>
      <c r="H443" s="120">
        <v>2010</v>
      </c>
      <c r="I443" s="118" t="s">
        <v>3173</v>
      </c>
      <c r="J443" s="121">
        <v>400000</v>
      </c>
      <c r="K443" s="329" t="s">
        <v>677</v>
      </c>
      <c r="L443" s="180" t="s">
        <v>3174</v>
      </c>
      <c r="M443" s="180" t="s">
        <v>3175</v>
      </c>
      <c r="N443" s="180" t="s">
        <v>3176</v>
      </c>
      <c r="O443" s="180" t="s">
        <v>3177</v>
      </c>
      <c r="P443" s="180">
        <v>3806405</v>
      </c>
      <c r="Q443" s="180">
        <v>38.21</v>
      </c>
      <c r="R443" s="180">
        <v>0</v>
      </c>
      <c r="S443" s="180">
        <v>38.21</v>
      </c>
      <c r="T443" s="180">
        <v>0</v>
      </c>
      <c r="U443" s="180">
        <v>38.21</v>
      </c>
      <c r="V443" s="180">
        <v>40</v>
      </c>
      <c r="W443" s="180">
        <v>100</v>
      </c>
      <c r="X443" s="353" t="s">
        <v>3178</v>
      </c>
      <c r="Y443" s="180"/>
      <c r="Z443" s="180"/>
      <c r="AA443" s="180"/>
      <c r="AB443" s="180">
        <v>66</v>
      </c>
      <c r="AC443" s="180">
        <v>209.208</v>
      </c>
      <c r="AD443" s="180">
        <v>12.8</v>
      </c>
      <c r="AE443" s="195">
        <v>5</v>
      </c>
      <c r="AF443" s="178">
        <v>40</v>
      </c>
      <c r="AG443" s="179" t="s">
        <v>2639</v>
      </c>
      <c r="AH443" s="180" t="s">
        <v>3179</v>
      </c>
      <c r="AI443" s="181">
        <v>20</v>
      </c>
      <c r="AJ443" s="179" t="s">
        <v>3180</v>
      </c>
      <c r="AK443" s="180" t="s">
        <v>3181</v>
      </c>
      <c r="AL443" s="181">
        <v>10</v>
      </c>
      <c r="AM443" s="179" t="s">
        <v>3182</v>
      </c>
      <c r="AN443" s="180" t="s">
        <v>3183</v>
      </c>
      <c r="AO443" s="181">
        <v>10</v>
      </c>
      <c r="AP443" s="179" t="s">
        <v>3184</v>
      </c>
      <c r="AQ443" s="180" t="s">
        <v>3185</v>
      </c>
      <c r="AR443" s="181">
        <v>5</v>
      </c>
      <c r="AS443" s="179"/>
      <c r="AT443" s="180"/>
      <c r="AU443" s="181"/>
      <c r="AV443" s="179"/>
      <c r="AW443" s="180"/>
      <c r="AX443" s="181"/>
      <c r="AY443" s="162"/>
      <c r="AZ443" s="70"/>
      <c r="BA443" s="70"/>
      <c r="BB443" s="70"/>
      <c r="BC443" s="70"/>
      <c r="BD443" s="29"/>
      <c r="BE443" s="29"/>
      <c r="BF443" s="29"/>
      <c r="BG443" s="29"/>
      <c r="BH443" s="29"/>
      <c r="BI443" s="29"/>
    </row>
    <row r="444" spans="1:61" ht="151.80000000000001" x14ac:dyDescent="0.3">
      <c r="A444" s="115">
        <v>481</v>
      </c>
      <c r="B444" s="116" t="s">
        <v>7445</v>
      </c>
      <c r="C444" s="115">
        <v>204</v>
      </c>
      <c r="D444" s="117" t="s">
        <v>1602</v>
      </c>
      <c r="E444" s="118" t="s">
        <v>3186</v>
      </c>
      <c r="F444" s="119">
        <v>29235</v>
      </c>
      <c r="G444" s="118" t="s">
        <v>3187</v>
      </c>
      <c r="H444" s="120">
        <v>2004</v>
      </c>
      <c r="I444" s="118" t="s">
        <v>3188</v>
      </c>
      <c r="J444" s="121">
        <v>109247.2</v>
      </c>
      <c r="K444" s="329" t="s">
        <v>844</v>
      </c>
      <c r="L444" s="180" t="s">
        <v>3189</v>
      </c>
      <c r="M444" s="180" t="s">
        <v>3190</v>
      </c>
      <c r="N444" s="180" t="s">
        <v>3191</v>
      </c>
      <c r="O444" s="180" t="s">
        <v>3192</v>
      </c>
      <c r="P444" s="180">
        <v>3805137</v>
      </c>
      <c r="Q444" s="180">
        <v>13.66</v>
      </c>
      <c r="R444" s="180">
        <v>0</v>
      </c>
      <c r="S444" s="180">
        <v>13.66</v>
      </c>
      <c r="T444" s="180">
        <v>0</v>
      </c>
      <c r="U444" s="180">
        <v>13.66</v>
      </c>
      <c r="V444" s="180">
        <v>50</v>
      </c>
      <c r="W444" s="180">
        <v>100</v>
      </c>
      <c r="X444" s="353" t="s">
        <v>3193</v>
      </c>
      <c r="Y444" s="180"/>
      <c r="Z444" s="180"/>
      <c r="AA444" s="180"/>
      <c r="AB444" s="180">
        <v>60</v>
      </c>
      <c r="AC444" s="180">
        <v>204</v>
      </c>
      <c r="AD444" s="180">
        <v>10.93</v>
      </c>
      <c r="AE444" s="195">
        <v>5</v>
      </c>
      <c r="AF444" s="178">
        <v>35</v>
      </c>
      <c r="AG444" s="179" t="s">
        <v>682</v>
      </c>
      <c r="AH444" s="180" t="s">
        <v>3194</v>
      </c>
      <c r="AI444" s="181">
        <v>15</v>
      </c>
      <c r="AJ444" s="179" t="s">
        <v>2519</v>
      </c>
      <c r="AK444" s="180" t="s">
        <v>3195</v>
      </c>
      <c r="AL444" s="181">
        <v>20</v>
      </c>
      <c r="AM444" s="179"/>
      <c r="AN444" s="180"/>
      <c r="AO444" s="181"/>
      <c r="AP444" s="179"/>
      <c r="AQ444" s="180"/>
      <c r="AR444" s="181"/>
      <c r="AS444" s="179"/>
      <c r="AT444" s="180"/>
      <c r="AU444" s="181"/>
      <c r="AV444" s="179"/>
      <c r="AW444" s="180"/>
      <c r="AX444" s="181"/>
      <c r="AY444" s="162"/>
      <c r="AZ444" s="70"/>
      <c r="BA444" s="70"/>
      <c r="BB444" s="70"/>
      <c r="BC444" s="70"/>
      <c r="BD444" s="29"/>
      <c r="BE444" s="29"/>
      <c r="BF444" s="29"/>
      <c r="BG444" s="29"/>
      <c r="BH444" s="29"/>
      <c r="BI444" s="29"/>
    </row>
    <row r="445" spans="1:61" ht="289.8" x14ac:dyDescent="0.3">
      <c r="A445" s="115">
        <v>481</v>
      </c>
      <c r="B445" s="116" t="s">
        <v>7445</v>
      </c>
      <c r="C445" s="115">
        <v>204</v>
      </c>
      <c r="D445" s="117" t="s">
        <v>1602</v>
      </c>
      <c r="E445" s="118" t="s">
        <v>3186</v>
      </c>
      <c r="F445" s="119">
        <v>29235</v>
      </c>
      <c r="G445" s="118" t="s">
        <v>3196</v>
      </c>
      <c r="H445" s="120">
        <v>2007</v>
      </c>
      <c r="I445" s="118" t="s">
        <v>3197</v>
      </c>
      <c r="J445" s="121">
        <v>401697</v>
      </c>
      <c r="K445" s="329" t="s">
        <v>655</v>
      </c>
      <c r="L445" s="180" t="s">
        <v>3198</v>
      </c>
      <c r="M445" s="180" t="s">
        <v>3199</v>
      </c>
      <c r="N445" s="180" t="s">
        <v>3200</v>
      </c>
      <c r="O445" s="180" t="s">
        <v>3192</v>
      </c>
      <c r="P445" s="180">
        <v>3805889</v>
      </c>
      <c r="Q445" s="180">
        <v>87.98</v>
      </c>
      <c r="R445" s="180">
        <v>0</v>
      </c>
      <c r="S445" s="180">
        <v>87.98</v>
      </c>
      <c r="T445" s="180">
        <v>0</v>
      </c>
      <c r="U445" s="180">
        <v>87.98</v>
      </c>
      <c r="V445" s="180">
        <v>70</v>
      </c>
      <c r="W445" s="180">
        <v>100</v>
      </c>
      <c r="X445" s="353" t="s">
        <v>3201</v>
      </c>
      <c r="Y445" s="180"/>
      <c r="Z445" s="180"/>
      <c r="AA445" s="180"/>
      <c r="AB445" s="180">
        <v>60</v>
      </c>
      <c r="AC445" s="180">
        <v>204</v>
      </c>
      <c r="AD445" s="180">
        <v>10.93</v>
      </c>
      <c r="AE445" s="195">
        <v>5</v>
      </c>
      <c r="AF445" s="178">
        <v>86</v>
      </c>
      <c r="AG445" s="179" t="s">
        <v>833</v>
      </c>
      <c r="AH445" s="180" t="s">
        <v>3202</v>
      </c>
      <c r="AI445" s="181">
        <v>27</v>
      </c>
      <c r="AJ445" s="179" t="s">
        <v>682</v>
      </c>
      <c r="AK445" s="180" t="s">
        <v>3203</v>
      </c>
      <c r="AL445" s="181">
        <v>41</v>
      </c>
      <c r="AM445" s="179" t="s">
        <v>2519</v>
      </c>
      <c r="AN445" s="180" t="s">
        <v>3204</v>
      </c>
      <c r="AO445" s="181">
        <v>18</v>
      </c>
      <c r="AP445" s="179"/>
      <c r="AQ445" s="180"/>
      <c r="AR445" s="181"/>
      <c r="AS445" s="179"/>
      <c r="AT445" s="180"/>
      <c r="AU445" s="181"/>
      <c r="AV445" s="179"/>
      <c r="AW445" s="180"/>
      <c r="AX445" s="181"/>
      <c r="AY445" s="162"/>
      <c r="AZ445" s="70"/>
      <c r="BA445" s="70"/>
      <c r="BB445" s="70"/>
      <c r="BC445" s="70"/>
      <c r="BD445" s="29"/>
      <c r="BE445" s="29"/>
      <c r="BF445" s="29"/>
      <c r="BG445" s="29"/>
      <c r="BH445" s="29"/>
      <c r="BI445" s="29"/>
    </row>
    <row r="446" spans="1:61" ht="82.8" x14ac:dyDescent="0.3">
      <c r="A446" s="115">
        <v>481</v>
      </c>
      <c r="B446" s="116" t="s">
        <v>7445</v>
      </c>
      <c r="C446" s="115">
        <v>209</v>
      </c>
      <c r="D446" s="117" t="s">
        <v>2639</v>
      </c>
      <c r="E446" s="118" t="s">
        <v>3205</v>
      </c>
      <c r="F446" s="192" t="s">
        <v>3206</v>
      </c>
      <c r="G446" s="118" t="s">
        <v>3207</v>
      </c>
      <c r="H446" s="120">
        <v>2005</v>
      </c>
      <c r="I446" s="118" t="s">
        <v>3208</v>
      </c>
      <c r="J446" s="121">
        <v>106453</v>
      </c>
      <c r="K446" s="329" t="s">
        <v>664</v>
      </c>
      <c r="L446" s="180" t="s">
        <v>3209</v>
      </c>
      <c r="M446" s="180" t="s">
        <v>3210</v>
      </c>
      <c r="N446" s="180" t="s">
        <v>3211</v>
      </c>
      <c r="O446" s="180" t="s">
        <v>3212</v>
      </c>
      <c r="P446" s="180">
        <v>3805340</v>
      </c>
      <c r="Q446" s="180">
        <v>10</v>
      </c>
      <c r="R446" s="180">
        <v>0</v>
      </c>
      <c r="S446" s="180">
        <v>10</v>
      </c>
      <c r="T446" s="180">
        <v>0</v>
      </c>
      <c r="U446" s="180">
        <v>10</v>
      </c>
      <c r="V446" s="180">
        <v>70</v>
      </c>
      <c r="W446" s="180">
        <v>100</v>
      </c>
      <c r="X446" s="353" t="s">
        <v>3213</v>
      </c>
      <c r="Y446" s="180"/>
      <c r="Z446" s="180"/>
      <c r="AA446" s="180"/>
      <c r="AB446" s="180">
        <v>66</v>
      </c>
      <c r="AC446" s="180" t="s">
        <v>3214</v>
      </c>
      <c r="AD446" s="180">
        <v>12.8</v>
      </c>
      <c r="AE446" s="195">
        <v>5</v>
      </c>
      <c r="AF446" s="178">
        <v>70</v>
      </c>
      <c r="AG446" s="179" t="s">
        <v>2639</v>
      </c>
      <c r="AH446" s="180" t="s">
        <v>3215</v>
      </c>
      <c r="AI446" s="181">
        <v>50</v>
      </c>
      <c r="AJ446" s="179" t="s">
        <v>3216</v>
      </c>
      <c r="AK446" s="180" t="s">
        <v>3217</v>
      </c>
      <c r="AL446" s="181">
        <v>5</v>
      </c>
      <c r="AM446" s="179" t="s">
        <v>2418</v>
      </c>
      <c r="AN446" s="180" t="s">
        <v>3218</v>
      </c>
      <c r="AO446" s="181">
        <v>10</v>
      </c>
      <c r="AP446" s="179" t="s">
        <v>3180</v>
      </c>
      <c r="AQ446" s="180" t="s">
        <v>3219</v>
      </c>
      <c r="AR446" s="181">
        <v>5</v>
      </c>
      <c r="AS446" s="179"/>
      <c r="AT446" s="180"/>
      <c r="AU446" s="181"/>
      <c r="AV446" s="179"/>
      <c r="AW446" s="180"/>
      <c r="AX446" s="181"/>
      <c r="AY446" s="162"/>
      <c r="AZ446" s="70"/>
      <c r="BA446" s="70"/>
      <c r="BB446" s="70"/>
      <c r="BC446" s="70"/>
      <c r="BD446" s="29"/>
      <c r="BE446" s="29"/>
      <c r="BF446" s="29"/>
      <c r="BG446" s="29"/>
      <c r="BH446" s="29"/>
      <c r="BI446" s="29"/>
    </row>
    <row r="447" spans="1:61" ht="289.8" x14ac:dyDescent="0.3">
      <c r="A447" s="115">
        <v>481</v>
      </c>
      <c r="B447" s="116" t="s">
        <v>7445</v>
      </c>
      <c r="C447" s="115">
        <v>209</v>
      </c>
      <c r="D447" s="117" t="s">
        <v>2639</v>
      </c>
      <c r="E447" s="118" t="s">
        <v>3220</v>
      </c>
      <c r="F447" s="192" t="s">
        <v>3206</v>
      </c>
      <c r="G447" s="118" t="s">
        <v>3221</v>
      </c>
      <c r="H447" s="120">
        <v>2007</v>
      </c>
      <c r="I447" s="118" t="s">
        <v>3222</v>
      </c>
      <c r="J447" s="121">
        <v>93314.97</v>
      </c>
      <c r="K447" s="329" t="s">
        <v>655</v>
      </c>
      <c r="L447" s="180" t="s">
        <v>3223</v>
      </c>
      <c r="M447" s="180" t="s">
        <v>3224</v>
      </c>
      <c r="N447" s="180" t="s">
        <v>3225</v>
      </c>
      <c r="O447" s="180" t="s">
        <v>3226</v>
      </c>
      <c r="P447" s="180">
        <v>3805856</v>
      </c>
      <c r="Q447" s="180">
        <v>40.25</v>
      </c>
      <c r="R447" s="180">
        <v>0</v>
      </c>
      <c r="S447" s="180">
        <v>40.25</v>
      </c>
      <c r="T447" s="180">
        <v>0</v>
      </c>
      <c r="U447" s="180">
        <v>40.25</v>
      </c>
      <c r="V447" s="180">
        <v>30</v>
      </c>
      <c r="W447" s="180">
        <v>100</v>
      </c>
      <c r="X447" s="353" t="s">
        <v>3227</v>
      </c>
      <c r="Y447" s="180"/>
      <c r="Z447" s="180"/>
      <c r="AA447" s="180"/>
      <c r="AB447" s="180">
        <v>66</v>
      </c>
      <c r="AC447" s="180">
        <v>209</v>
      </c>
      <c r="AD447" s="180">
        <v>10.93</v>
      </c>
      <c r="AE447" s="195">
        <v>5</v>
      </c>
      <c r="AF447" s="178">
        <v>10</v>
      </c>
      <c r="AG447" s="179" t="s">
        <v>2639</v>
      </c>
      <c r="AH447" s="180" t="s">
        <v>3228</v>
      </c>
      <c r="AI447" s="181">
        <v>5</v>
      </c>
      <c r="AJ447" s="179" t="s">
        <v>2418</v>
      </c>
      <c r="AK447" s="180" t="s">
        <v>3229</v>
      </c>
      <c r="AL447" s="181">
        <v>5</v>
      </c>
      <c r="AM447" s="179"/>
      <c r="AN447" s="180"/>
      <c r="AO447" s="181"/>
      <c r="AP447" s="179"/>
      <c r="AQ447" s="180"/>
      <c r="AR447" s="181"/>
      <c r="AS447" s="179"/>
      <c r="AT447" s="180"/>
      <c r="AU447" s="181"/>
      <c r="AV447" s="179"/>
      <c r="AW447" s="180"/>
      <c r="AX447" s="181"/>
      <c r="AY447" s="162"/>
      <c r="AZ447" s="70"/>
      <c r="BA447" s="70"/>
      <c r="BB447" s="70"/>
      <c r="BC447" s="70"/>
      <c r="BD447" s="29"/>
      <c r="BE447" s="29"/>
      <c r="BF447" s="29"/>
      <c r="BG447" s="29"/>
      <c r="BH447" s="29"/>
      <c r="BI447" s="29"/>
    </row>
    <row r="448" spans="1:61" ht="409.6" x14ac:dyDescent="0.3">
      <c r="A448" s="115">
        <v>481</v>
      </c>
      <c r="B448" s="116" t="s">
        <v>7445</v>
      </c>
      <c r="C448" s="354" t="s">
        <v>3230</v>
      </c>
      <c r="D448" s="355" t="s">
        <v>3231</v>
      </c>
      <c r="E448" s="133" t="s">
        <v>3232</v>
      </c>
      <c r="F448" s="192" t="s">
        <v>3233</v>
      </c>
      <c r="G448" s="133" t="s">
        <v>3234</v>
      </c>
      <c r="H448" s="356" t="s">
        <v>3235</v>
      </c>
      <c r="I448" s="133" t="s">
        <v>3236</v>
      </c>
      <c r="J448" s="121" t="s">
        <v>3237</v>
      </c>
      <c r="K448" s="329" t="s">
        <v>693</v>
      </c>
      <c r="L448" s="151" t="s">
        <v>3238</v>
      </c>
      <c r="M448" s="151" t="s">
        <v>3239</v>
      </c>
      <c r="N448" s="151" t="s">
        <v>3240</v>
      </c>
      <c r="O448" s="151" t="s">
        <v>3241</v>
      </c>
      <c r="P448" s="200" t="s">
        <v>3242</v>
      </c>
      <c r="Q448" s="200" t="s">
        <v>3243</v>
      </c>
      <c r="R448" s="200"/>
      <c r="S448" s="200"/>
      <c r="T448" s="200"/>
      <c r="U448" s="200"/>
      <c r="V448" s="200"/>
      <c r="W448" s="200"/>
      <c r="X448" s="154" t="s">
        <v>3244</v>
      </c>
      <c r="Y448" s="200"/>
      <c r="Z448" s="200"/>
      <c r="AA448" s="200"/>
      <c r="AB448" s="200"/>
      <c r="AC448" s="200"/>
      <c r="AD448" s="200"/>
      <c r="AE448" s="357"/>
      <c r="AF448" s="178" t="s">
        <v>3245</v>
      </c>
      <c r="AG448" s="358" t="s">
        <v>3246</v>
      </c>
      <c r="AH448" s="200" t="s">
        <v>3232</v>
      </c>
      <c r="AI448" s="181" t="s">
        <v>3247</v>
      </c>
      <c r="AJ448" s="358"/>
      <c r="AK448" s="200"/>
      <c r="AL448" s="181"/>
      <c r="AM448" s="358"/>
      <c r="AN448" s="200"/>
      <c r="AO448" s="181"/>
      <c r="AP448" s="358"/>
      <c r="AQ448" s="200"/>
      <c r="AR448" s="181"/>
      <c r="AS448" s="358"/>
      <c r="AT448" s="200"/>
      <c r="AU448" s="181"/>
      <c r="AV448" s="358"/>
      <c r="AW448" s="200"/>
      <c r="AX448" s="181"/>
      <c r="AY448" s="162"/>
      <c r="AZ448" s="70"/>
      <c r="BA448" s="70"/>
      <c r="BB448" s="70"/>
      <c r="BC448" s="70"/>
      <c r="BD448" s="29"/>
      <c r="BE448" s="29"/>
      <c r="BF448" s="29"/>
      <c r="BG448" s="29"/>
      <c r="BH448" s="29"/>
      <c r="BI448" s="29"/>
    </row>
    <row r="449" spans="1:61" ht="82.8" x14ac:dyDescent="0.3">
      <c r="A449" s="115">
        <v>481</v>
      </c>
      <c r="B449" s="116" t="s">
        <v>7445</v>
      </c>
      <c r="C449" s="354" t="s">
        <v>3230</v>
      </c>
      <c r="D449" s="355" t="s">
        <v>3231</v>
      </c>
      <c r="E449" s="133" t="s">
        <v>3232</v>
      </c>
      <c r="F449" s="192" t="s">
        <v>3233</v>
      </c>
      <c r="G449" s="133" t="s">
        <v>3248</v>
      </c>
      <c r="H449" s="356" t="s">
        <v>3235</v>
      </c>
      <c r="I449" s="133" t="s">
        <v>3249</v>
      </c>
      <c r="J449" s="121" t="s">
        <v>3250</v>
      </c>
      <c r="K449" s="329" t="s">
        <v>8173</v>
      </c>
      <c r="L449" s="151" t="s">
        <v>3238</v>
      </c>
      <c r="M449" s="151" t="s">
        <v>3239</v>
      </c>
      <c r="N449" s="151" t="s">
        <v>3251</v>
      </c>
      <c r="O449" s="151" t="s">
        <v>3252</v>
      </c>
      <c r="P449" s="200"/>
      <c r="Q449" s="200" t="s">
        <v>3253</v>
      </c>
      <c r="R449" s="200"/>
      <c r="S449" s="200"/>
      <c r="T449" s="200"/>
      <c r="U449" s="200"/>
      <c r="V449" s="200"/>
      <c r="W449" s="200"/>
      <c r="X449" s="154" t="s">
        <v>3254</v>
      </c>
      <c r="Y449" s="200"/>
      <c r="Z449" s="200"/>
      <c r="AA449" s="200"/>
      <c r="AB449" s="200"/>
      <c r="AC449" s="200"/>
      <c r="AD449" s="200"/>
      <c r="AE449" s="357"/>
      <c r="AF449" s="178" t="s">
        <v>3247</v>
      </c>
      <c r="AG449" s="358" t="s">
        <v>3255</v>
      </c>
      <c r="AH449" s="200" t="s">
        <v>3232</v>
      </c>
      <c r="AI449" s="181" t="s">
        <v>3247</v>
      </c>
      <c r="AJ449" s="358"/>
      <c r="AK449" s="200"/>
      <c r="AL449" s="181"/>
      <c r="AM449" s="358"/>
      <c r="AN449" s="200"/>
      <c r="AO449" s="181"/>
      <c r="AP449" s="358"/>
      <c r="AQ449" s="200"/>
      <c r="AR449" s="181"/>
      <c r="AS449" s="358"/>
      <c r="AT449" s="200"/>
      <c r="AU449" s="181"/>
      <c r="AV449" s="358"/>
      <c r="AW449" s="200"/>
      <c r="AX449" s="181"/>
      <c r="AY449" s="162"/>
      <c r="AZ449" s="70"/>
      <c r="BA449" s="70"/>
      <c r="BB449" s="70"/>
      <c r="BC449" s="70"/>
      <c r="BD449" s="29"/>
      <c r="BE449" s="29"/>
      <c r="BF449" s="29"/>
      <c r="BG449" s="29"/>
      <c r="BH449" s="29"/>
      <c r="BI449" s="29"/>
    </row>
    <row r="450" spans="1:61" ht="110.4" x14ac:dyDescent="0.3">
      <c r="A450" s="115">
        <v>481</v>
      </c>
      <c r="B450" s="116" t="s">
        <v>7445</v>
      </c>
      <c r="C450" s="354" t="s">
        <v>3256</v>
      </c>
      <c r="D450" s="355" t="s">
        <v>3257</v>
      </c>
      <c r="E450" s="359" t="s">
        <v>3258</v>
      </c>
      <c r="F450" s="192" t="s">
        <v>3259</v>
      </c>
      <c r="G450" s="133" t="s">
        <v>3260</v>
      </c>
      <c r="H450" s="356" t="s">
        <v>3261</v>
      </c>
      <c r="I450" s="133" t="s">
        <v>3262</v>
      </c>
      <c r="J450" s="121" t="s">
        <v>3263</v>
      </c>
      <c r="K450" s="329" t="s">
        <v>3264</v>
      </c>
      <c r="L450" s="151" t="s">
        <v>3265</v>
      </c>
      <c r="M450" s="151" t="s">
        <v>3266</v>
      </c>
      <c r="N450" s="151" t="s">
        <v>3267</v>
      </c>
      <c r="O450" s="151" t="s">
        <v>3268</v>
      </c>
      <c r="P450" s="200" t="s">
        <v>3269</v>
      </c>
      <c r="Q450" s="200" t="s">
        <v>3270</v>
      </c>
      <c r="R450" s="208">
        <f>J450/(5*200*8)</f>
        <v>14.875</v>
      </c>
      <c r="S450" s="180">
        <v>40</v>
      </c>
      <c r="T450" s="180">
        <v>5</v>
      </c>
      <c r="U450" s="208">
        <f>SUM(R450:T450)</f>
        <v>59.875</v>
      </c>
      <c r="V450" s="200" t="s">
        <v>3271</v>
      </c>
      <c r="W450" s="200" t="s">
        <v>3271</v>
      </c>
      <c r="X450" s="154" t="s">
        <v>3272</v>
      </c>
      <c r="Y450" s="200" t="s">
        <v>3273</v>
      </c>
      <c r="Z450" s="200" t="s">
        <v>3274</v>
      </c>
      <c r="AA450" s="200" t="s">
        <v>3275</v>
      </c>
      <c r="AB450" s="200" t="s">
        <v>3275</v>
      </c>
      <c r="AC450" s="200"/>
      <c r="AD450" s="200"/>
      <c r="AE450" s="357" t="s">
        <v>3276</v>
      </c>
      <c r="AF450" s="178">
        <v>60</v>
      </c>
      <c r="AG450" s="179" t="s">
        <v>3278</v>
      </c>
      <c r="AH450" s="200" t="s">
        <v>3279</v>
      </c>
      <c r="AI450" s="181" t="s">
        <v>3291</v>
      </c>
      <c r="AJ450" s="179" t="s">
        <v>2228</v>
      </c>
      <c r="AK450" s="180" t="s">
        <v>3280</v>
      </c>
      <c r="AL450" s="181" t="s">
        <v>3291</v>
      </c>
      <c r="AM450" s="179" t="s">
        <v>3281</v>
      </c>
      <c r="AN450" s="180" t="s">
        <v>3282</v>
      </c>
      <c r="AO450" s="181">
        <v>10</v>
      </c>
      <c r="AP450" s="179" t="s">
        <v>3283</v>
      </c>
      <c r="AQ450" s="200" t="s">
        <v>3279</v>
      </c>
      <c r="AR450" s="181">
        <v>10</v>
      </c>
      <c r="AS450" s="358"/>
      <c r="AT450" s="200"/>
      <c r="AU450" s="181"/>
      <c r="AV450" s="358"/>
      <c r="AW450" s="200"/>
      <c r="AX450" s="181"/>
      <c r="AY450" s="162"/>
      <c r="AZ450" s="70"/>
      <c r="BA450" s="70"/>
      <c r="BB450" s="70"/>
      <c r="BC450" s="70"/>
      <c r="BD450" s="29"/>
      <c r="BE450" s="29"/>
      <c r="BF450" s="29"/>
      <c r="BG450" s="29"/>
      <c r="BH450" s="29"/>
      <c r="BI450" s="29"/>
    </row>
    <row r="451" spans="1:61" ht="110.4" x14ac:dyDescent="0.3">
      <c r="A451" s="115">
        <v>481</v>
      </c>
      <c r="B451" s="116" t="s">
        <v>7445</v>
      </c>
      <c r="C451" s="354" t="s">
        <v>3256</v>
      </c>
      <c r="D451" s="355" t="s">
        <v>3257</v>
      </c>
      <c r="E451" s="133" t="s">
        <v>3285</v>
      </c>
      <c r="F451" s="192" t="s">
        <v>3259</v>
      </c>
      <c r="G451" s="133" t="s">
        <v>3286</v>
      </c>
      <c r="H451" s="356" t="s">
        <v>3287</v>
      </c>
      <c r="I451" s="133" t="s">
        <v>3288</v>
      </c>
      <c r="J451" s="121">
        <f>15925*1.22</f>
        <v>19428.5</v>
      </c>
      <c r="K451" s="329" t="s">
        <v>7448</v>
      </c>
      <c r="L451" s="151" t="s">
        <v>3265</v>
      </c>
      <c r="M451" s="151" t="s">
        <v>3266</v>
      </c>
      <c r="N451" s="151" t="s">
        <v>3289</v>
      </c>
      <c r="O451" s="151" t="s">
        <v>3290</v>
      </c>
      <c r="P451" s="200"/>
      <c r="Q451" s="200" t="s">
        <v>3291</v>
      </c>
      <c r="R451" s="208">
        <f>J451/(5*200*8)</f>
        <v>2.4285625</v>
      </c>
      <c r="S451" s="180">
        <v>5</v>
      </c>
      <c r="T451" s="180">
        <v>15</v>
      </c>
      <c r="U451" s="208">
        <f>SUM(R451:T451)</f>
        <v>22.428562499999998</v>
      </c>
      <c r="V451" s="200" t="s">
        <v>3270</v>
      </c>
      <c r="W451" s="200" t="s">
        <v>3292</v>
      </c>
      <c r="X451" s="154" t="s">
        <v>3293</v>
      </c>
      <c r="Y451" s="200" t="s">
        <v>3273</v>
      </c>
      <c r="Z451" s="200" t="s">
        <v>3294</v>
      </c>
      <c r="AA451" s="200" t="s">
        <v>3295</v>
      </c>
      <c r="AB451" s="200" t="s">
        <v>3275</v>
      </c>
      <c r="AC451" s="200"/>
      <c r="AD451" s="200"/>
      <c r="AE451" s="357" t="s">
        <v>3276</v>
      </c>
      <c r="AF451" s="178" t="s">
        <v>3488</v>
      </c>
      <c r="AG451" s="179" t="s">
        <v>3278</v>
      </c>
      <c r="AH451" s="200" t="s">
        <v>3279</v>
      </c>
      <c r="AI451" s="181" t="s">
        <v>3291</v>
      </c>
      <c r="AJ451" s="179" t="s">
        <v>2228</v>
      </c>
      <c r="AK451" s="180" t="s">
        <v>3280</v>
      </c>
      <c r="AL451" s="181" t="s">
        <v>3291</v>
      </c>
      <c r="AM451" s="179" t="s">
        <v>3281</v>
      </c>
      <c r="AN451" s="180" t="s">
        <v>3282</v>
      </c>
      <c r="AO451" s="181" t="s">
        <v>3291</v>
      </c>
      <c r="AP451" s="179" t="s">
        <v>3283</v>
      </c>
      <c r="AQ451" s="200" t="s">
        <v>3279</v>
      </c>
      <c r="AR451" s="181" t="s">
        <v>3274</v>
      </c>
      <c r="AS451" s="358"/>
      <c r="AT451" s="200"/>
      <c r="AU451" s="181"/>
      <c r="AV451" s="358"/>
      <c r="AW451" s="200"/>
      <c r="AX451" s="181"/>
      <c r="AY451" s="162"/>
      <c r="AZ451" s="70"/>
      <c r="BA451" s="70"/>
      <c r="BB451" s="70"/>
      <c r="BC451" s="70"/>
      <c r="BD451" s="29"/>
      <c r="BE451" s="29"/>
      <c r="BF451" s="29"/>
      <c r="BG451" s="29"/>
      <c r="BH451" s="29"/>
      <c r="BI451" s="29"/>
    </row>
    <row r="452" spans="1:61" ht="110.4" x14ac:dyDescent="0.3">
      <c r="A452" s="115">
        <v>481</v>
      </c>
      <c r="B452" s="116" t="s">
        <v>7445</v>
      </c>
      <c r="C452" s="354" t="s">
        <v>3256</v>
      </c>
      <c r="D452" s="355" t="s">
        <v>3257</v>
      </c>
      <c r="E452" s="133" t="s">
        <v>3285</v>
      </c>
      <c r="F452" s="192" t="s">
        <v>3259</v>
      </c>
      <c r="G452" s="133" t="s">
        <v>3296</v>
      </c>
      <c r="H452" s="356" t="s">
        <v>3297</v>
      </c>
      <c r="I452" s="292" t="s">
        <v>3298</v>
      </c>
      <c r="J452" s="121" t="s">
        <v>3299</v>
      </c>
      <c r="K452" s="329" t="s">
        <v>655</v>
      </c>
      <c r="L452" s="360" t="s">
        <v>3265</v>
      </c>
      <c r="M452" s="151" t="s">
        <v>3266</v>
      </c>
      <c r="N452" s="360" t="s">
        <v>3300</v>
      </c>
      <c r="O452" s="151" t="s">
        <v>3301</v>
      </c>
      <c r="P452" s="200" t="s">
        <v>3302</v>
      </c>
      <c r="Q452" s="200" t="s">
        <v>3303</v>
      </c>
      <c r="R452" s="208">
        <f>J452/(5*200*8)</f>
        <v>9.375</v>
      </c>
      <c r="S452" s="180">
        <v>10</v>
      </c>
      <c r="T452" s="180">
        <v>10</v>
      </c>
      <c r="U452" s="208">
        <f>SUM(R452:T452)</f>
        <v>29.375</v>
      </c>
      <c r="V452" s="200" t="s">
        <v>3271</v>
      </c>
      <c r="W452" s="200" t="s">
        <v>3304</v>
      </c>
      <c r="X452" s="154" t="s">
        <v>3305</v>
      </c>
      <c r="Y452" s="200" t="s">
        <v>3273</v>
      </c>
      <c r="Z452" s="200" t="s">
        <v>3295</v>
      </c>
      <c r="AA452" s="200" t="s">
        <v>3295</v>
      </c>
      <c r="AB452" s="200" t="s">
        <v>3275</v>
      </c>
      <c r="AC452" s="200"/>
      <c r="AD452" s="200"/>
      <c r="AE452" s="357" t="s">
        <v>3276</v>
      </c>
      <c r="AF452" s="178" t="s">
        <v>3488</v>
      </c>
      <c r="AG452" s="179" t="s">
        <v>3278</v>
      </c>
      <c r="AH452" s="200" t="s">
        <v>3279</v>
      </c>
      <c r="AI452" s="181" t="s">
        <v>3291</v>
      </c>
      <c r="AJ452" s="179" t="s">
        <v>2228</v>
      </c>
      <c r="AK452" s="180" t="s">
        <v>3280</v>
      </c>
      <c r="AL452" s="181" t="s">
        <v>3291</v>
      </c>
      <c r="AM452" s="179" t="s">
        <v>3281</v>
      </c>
      <c r="AN452" s="180" t="s">
        <v>3282</v>
      </c>
      <c r="AO452" s="181" t="s">
        <v>3291</v>
      </c>
      <c r="AP452" s="179" t="s">
        <v>3283</v>
      </c>
      <c r="AQ452" s="200" t="s">
        <v>3279</v>
      </c>
      <c r="AR452" s="181" t="s">
        <v>3274</v>
      </c>
      <c r="AS452" s="358"/>
      <c r="AT452" s="200"/>
      <c r="AU452" s="181"/>
      <c r="AV452" s="358"/>
      <c r="AW452" s="200"/>
      <c r="AX452" s="181"/>
      <c r="AY452" s="162"/>
      <c r="AZ452" s="70"/>
      <c r="BA452" s="70"/>
      <c r="BB452" s="70"/>
      <c r="BC452" s="70"/>
      <c r="BD452" s="29"/>
      <c r="BE452" s="29"/>
      <c r="BF452" s="29"/>
      <c r="BG452" s="29"/>
      <c r="BH452" s="29"/>
      <c r="BI452" s="29"/>
    </row>
    <row r="453" spans="1:61" ht="82.8" x14ac:dyDescent="0.3">
      <c r="A453" s="115">
        <v>481</v>
      </c>
      <c r="B453" s="116" t="s">
        <v>7445</v>
      </c>
      <c r="C453" s="354" t="s">
        <v>3306</v>
      </c>
      <c r="D453" s="355" t="s">
        <v>3257</v>
      </c>
      <c r="E453" s="133" t="s">
        <v>3307</v>
      </c>
      <c r="F453" s="192" t="s">
        <v>3259</v>
      </c>
      <c r="G453" s="133" t="s">
        <v>3308</v>
      </c>
      <c r="H453" s="356" t="s">
        <v>3235</v>
      </c>
      <c r="I453" s="133" t="s">
        <v>3309</v>
      </c>
      <c r="J453" s="121" t="s">
        <v>3310</v>
      </c>
      <c r="K453" s="329" t="s">
        <v>7448</v>
      </c>
      <c r="L453" s="152" t="s">
        <v>3265</v>
      </c>
      <c r="M453" s="152" t="s">
        <v>3266</v>
      </c>
      <c r="N453" s="151" t="s">
        <v>3311</v>
      </c>
      <c r="O453" s="151" t="s">
        <v>3312</v>
      </c>
      <c r="P453" s="200"/>
      <c r="Q453" s="199">
        <v>25</v>
      </c>
      <c r="R453" s="208">
        <f>J453/(5*200*8)</f>
        <v>4.3884912500000004</v>
      </c>
      <c r="S453" s="199">
        <v>5</v>
      </c>
      <c r="T453" s="199">
        <v>20</v>
      </c>
      <c r="U453" s="208">
        <f>SUM(R453:T453)</f>
        <v>29.388491250000001</v>
      </c>
      <c r="V453" s="200" t="s">
        <v>3271</v>
      </c>
      <c r="W453" s="200" t="s">
        <v>3313</v>
      </c>
      <c r="X453" s="154" t="s">
        <v>3314</v>
      </c>
      <c r="Y453" s="200" t="s">
        <v>3273</v>
      </c>
      <c r="Z453" s="200" t="s">
        <v>3315</v>
      </c>
      <c r="AA453" s="200" t="s">
        <v>3295</v>
      </c>
      <c r="AB453" s="200" t="s">
        <v>3275</v>
      </c>
      <c r="AC453" s="200"/>
      <c r="AD453" s="200"/>
      <c r="AE453" s="357" t="s">
        <v>3276</v>
      </c>
      <c r="AF453" s="178"/>
      <c r="AG453" s="358"/>
      <c r="AH453" s="200"/>
      <c r="AI453" s="181"/>
      <c r="AJ453" s="358"/>
      <c r="AK453" s="200"/>
      <c r="AL453" s="181"/>
      <c r="AM453" s="358"/>
      <c r="AN453" s="200"/>
      <c r="AO453" s="181"/>
      <c r="AP453" s="358"/>
      <c r="AQ453" s="200"/>
      <c r="AR453" s="181"/>
      <c r="AS453" s="358"/>
      <c r="AT453" s="200"/>
      <c r="AU453" s="181"/>
      <c r="AV453" s="358"/>
      <c r="AW453" s="200"/>
      <c r="AX453" s="181"/>
      <c r="AY453" s="162"/>
      <c r="AZ453" s="70"/>
      <c r="BA453" s="70"/>
      <c r="BB453" s="70"/>
      <c r="BC453" s="70"/>
      <c r="BD453" s="29"/>
      <c r="BE453" s="29"/>
      <c r="BF453" s="29"/>
      <c r="BG453" s="29"/>
      <c r="BH453" s="29"/>
      <c r="BI453" s="29"/>
    </row>
    <row r="454" spans="1:61" ht="124.2" x14ac:dyDescent="0.3">
      <c r="A454" s="115">
        <v>481</v>
      </c>
      <c r="B454" s="116" t="s">
        <v>7445</v>
      </c>
      <c r="C454" s="354" t="s">
        <v>3256</v>
      </c>
      <c r="D454" s="355" t="s">
        <v>3257</v>
      </c>
      <c r="E454" s="133" t="s">
        <v>3285</v>
      </c>
      <c r="F454" s="192" t="s">
        <v>3259</v>
      </c>
      <c r="G454" s="133" t="s">
        <v>3316</v>
      </c>
      <c r="H454" s="356" t="s">
        <v>3317</v>
      </c>
      <c r="I454" s="133" t="s">
        <v>3318</v>
      </c>
      <c r="J454" s="121">
        <v>24000</v>
      </c>
      <c r="K454" s="329" t="s">
        <v>7448</v>
      </c>
      <c r="L454" s="152" t="s">
        <v>3265</v>
      </c>
      <c r="M454" s="152" t="s">
        <v>3266</v>
      </c>
      <c r="N454" s="151" t="s">
        <v>3319</v>
      </c>
      <c r="O454" s="151" t="s">
        <v>3320</v>
      </c>
      <c r="P454" s="200" t="s">
        <v>3321</v>
      </c>
      <c r="Q454" s="200" t="s">
        <v>3291</v>
      </c>
      <c r="R454" s="208">
        <f>J454/(5*200*8)</f>
        <v>3</v>
      </c>
      <c r="S454" s="180">
        <v>15</v>
      </c>
      <c r="T454" s="180">
        <v>4</v>
      </c>
      <c r="U454" s="208">
        <f>SUM(R454:T454)</f>
        <v>22</v>
      </c>
      <c r="V454" s="200" t="s">
        <v>3247</v>
      </c>
      <c r="W454" s="200" t="s">
        <v>3270</v>
      </c>
      <c r="X454" s="154" t="s">
        <v>3322</v>
      </c>
      <c r="Y454" s="200" t="s">
        <v>3273</v>
      </c>
      <c r="Z454" s="200" t="s">
        <v>3315</v>
      </c>
      <c r="AA454" s="200"/>
      <c r="AB454" s="200" t="s">
        <v>3275</v>
      </c>
      <c r="AC454" s="200"/>
      <c r="AD454" s="200"/>
      <c r="AE454" s="357" t="s">
        <v>3276</v>
      </c>
      <c r="AF454" s="178" t="s">
        <v>3247</v>
      </c>
      <c r="AG454" s="179" t="s">
        <v>3278</v>
      </c>
      <c r="AH454" s="200" t="s">
        <v>3279</v>
      </c>
      <c r="AI454" s="181" t="s">
        <v>3291</v>
      </c>
      <c r="AJ454" s="179" t="s">
        <v>2228</v>
      </c>
      <c r="AK454" s="180" t="s">
        <v>3280</v>
      </c>
      <c r="AL454" s="181" t="s">
        <v>3291</v>
      </c>
      <c r="AM454" s="179" t="s">
        <v>3281</v>
      </c>
      <c r="AN454" s="180" t="s">
        <v>3282</v>
      </c>
      <c r="AO454" s="181" t="s">
        <v>3291</v>
      </c>
      <c r="AP454" s="179" t="s">
        <v>3283</v>
      </c>
      <c r="AQ454" s="200" t="s">
        <v>3279</v>
      </c>
      <c r="AR454" s="181" t="s">
        <v>3395</v>
      </c>
      <c r="AS454" s="358"/>
      <c r="AT454" s="200"/>
      <c r="AU454" s="181"/>
      <c r="AV454" s="358"/>
      <c r="AW454" s="200"/>
      <c r="AX454" s="181"/>
      <c r="AY454" s="162"/>
      <c r="AZ454" s="70"/>
      <c r="BA454" s="70"/>
      <c r="BB454" s="70"/>
      <c r="BC454" s="70"/>
      <c r="BD454" s="29"/>
      <c r="BE454" s="29"/>
      <c r="BF454" s="29"/>
      <c r="BG454" s="29"/>
      <c r="BH454" s="29"/>
      <c r="BI454" s="29"/>
    </row>
    <row r="455" spans="1:61" ht="96.6" x14ac:dyDescent="0.3">
      <c r="A455" s="115">
        <v>481</v>
      </c>
      <c r="B455" s="116" t="s">
        <v>7445</v>
      </c>
      <c r="C455" s="115">
        <v>403</v>
      </c>
      <c r="D455" s="117" t="s">
        <v>3257</v>
      </c>
      <c r="E455" s="118" t="s">
        <v>3324</v>
      </c>
      <c r="F455" s="119">
        <v>16382</v>
      </c>
      <c r="G455" s="118" t="s">
        <v>3325</v>
      </c>
      <c r="H455" s="120">
        <v>2008</v>
      </c>
      <c r="I455" s="118" t="s">
        <v>3326</v>
      </c>
      <c r="J455" s="121">
        <v>140649.37</v>
      </c>
      <c r="K455" s="329" t="s">
        <v>655</v>
      </c>
      <c r="L455" s="180" t="s">
        <v>3265</v>
      </c>
      <c r="M455" s="180" t="s">
        <v>3266</v>
      </c>
      <c r="N455" s="180" t="s">
        <v>3327</v>
      </c>
      <c r="O455" s="180" t="s">
        <v>3328</v>
      </c>
      <c r="P455" s="180">
        <v>3902631</v>
      </c>
      <c r="Q455" s="180">
        <v>28.240000000000002</v>
      </c>
      <c r="R455" s="180">
        <v>13.24</v>
      </c>
      <c r="S455" s="180">
        <v>15</v>
      </c>
      <c r="T455" s="180">
        <v>0</v>
      </c>
      <c r="U455" s="180">
        <v>28.240000000000002</v>
      </c>
      <c r="V455" s="180">
        <v>40</v>
      </c>
      <c r="W455" s="180">
        <v>80</v>
      </c>
      <c r="X455" s="154" t="s">
        <v>3329</v>
      </c>
      <c r="Y455" s="180"/>
      <c r="Z455" s="180"/>
      <c r="AA455" s="180"/>
      <c r="AB455" s="180">
        <v>4</v>
      </c>
      <c r="AC455" s="180">
        <v>403</v>
      </c>
      <c r="AD455" s="180">
        <v>9.75</v>
      </c>
      <c r="AE455" s="195">
        <v>5</v>
      </c>
      <c r="AF455" s="178">
        <v>80</v>
      </c>
      <c r="AG455" s="179" t="s">
        <v>3330</v>
      </c>
      <c r="AH455" s="180" t="s">
        <v>3331</v>
      </c>
      <c r="AI455" s="181">
        <v>10</v>
      </c>
      <c r="AJ455" s="179" t="s">
        <v>3332</v>
      </c>
      <c r="AK455" s="180" t="s">
        <v>3331</v>
      </c>
      <c r="AL455" s="181">
        <v>20</v>
      </c>
      <c r="AM455" s="179" t="s">
        <v>3333</v>
      </c>
      <c r="AN455" s="180" t="s">
        <v>3334</v>
      </c>
      <c r="AO455" s="181">
        <v>10</v>
      </c>
      <c r="AP455" s="179" t="s">
        <v>3335</v>
      </c>
      <c r="AQ455" s="180" t="s">
        <v>3336</v>
      </c>
      <c r="AR455" s="181">
        <v>40</v>
      </c>
      <c r="AS455" s="179"/>
      <c r="AT455" s="180"/>
      <c r="AU455" s="181"/>
      <c r="AV455" s="179"/>
      <c r="AW455" s="180"/>
      <c r="AX455" s="181"/>
      <c r="AY455" s="162"/>
      <c r="AZ455" s="70"/>
      <c r="BA455" s="70"/>
      <c r="BB455" s="70"/>
      <c r="BC455" s="70"/>
      <c r="BD455" s="29"/>
      <c r="BE455" s="29"/>
      <c r="BF455" s="29"/>
      <c r="BG455" s="29"/>
      <c r="BH455" s="29"/>
      <c r="BI455" s="29"/>
    </row>
    <row r="456" spans="1:61" ht="248.4" x14ac:dyDescent="0.3">
      <c r="A456" s="115">
        <v>481</v>
      </c>
      <c r="B456" s="116" t="s">
        <v>7445</v>
      </c>
      <c r="C456" s="115">
        <v>402</v>
      </c>
      <c r="D456" s="117" t="s">
        <v>1506</v>
      </c>
      <c r="E456" s="118" t="s">
        <v>3337</v>
      </c>
      <c r="F456" s="192" t="s">
        <v>3338</v>
      </c>
      <c r="G456" s="118" t="s">
        <v>3339</v>
      </c>
      <c r="H456" s="120">
        <v>2003</v>
      </c>
      <c r="I456" s="118" t="s">
        <v>3340</v>
      </c>
      <c r="J456" s="121">
        <v>43815.72</v>
      </c>
      <c r="K456" s="329" t="s">
        <v>844</v>
      </c>
      <c r="L456" s="180" t="s">
        <v>3265</v>
      </c>
      <c r="M456" s="180" t="s">
        <v>3266</v>
      </c>
      <c r="N456" s="180" t="s">
        <v>3341</v>
      </c>
      <c r="O456" s="180" t="s">
        <v>3342</v>
      </c>
      <c r="P456" s="180">
        <v>3902111</v>
      </c>
      <c r="Q456" s="180">
        <v>8</v>
      </c>
      <c r="R456" s="180">
        <v>0</v>
      </c>
      <c r="S456" s="180">
        <v>8</v>
      </c>
      <c r="T456" s="180">
        <v>0</v>
      </c>
      <c r="U456" s="180">
        <v>8</v>
      </c>
      <c r="V456" s="180">
        <v>70</v>
      </c>
      <c r="W456" s="180">
        <v>100</v>
      </c>
      <c r="X456" s="154" t="s">
        <v>3343</v>
      </c>
      <c r="Y456" s="180"/>
      <c r="Z456" s="180"/>
      <c r="AA456" s="180"/>
      <c r="AB456" s="180">
        <v>4</v>
      </c>
      <c r="AC456" s="180">
        <v>402</v>
      </c>
      <c r="AD456" s="180">
        <v>9.75</v>
      </c>
      <c r="AE456" s="195">
        <v>5</v>
      </c>
      <c r="AF456" s="178">
        <v>70</v>
      </c>
      <c r="AG456" s="179"/>
      <c r="AH456" s="180" t="s">
        <v>3344</v>
      </c>
      <c r="AI456" s="181">
        <v>70</v>
      </c>
      <c r="AJ456" s="179"/>
      <c r="AK456" s="180"/>
      <c r="AL456" s="181"/>
      <c r="AM456" s="179"/>
      <c r="AN456" s="180"/>
      <c r="AO456" s="181"/>
      <c r="AP456" s="179"/>
      <c r="AQ456" s="180"/>
      <c r="AR456" s="181"/>
      <c r="AS456" s="179"/>
      <c r="AT456" s="180"/>
      <c r="AU456" s="181"/>
      <c r="AV456" s="179"/>
      <c r="AW456" s="180"/>
      <c r="AX456" s="181"/>
      <c r="AY456" s="162"/>
      <c r="AZ456" s="70"/>
      <c r="BA456" s="70"/>
      <c r="BB456" s="70"/>
      <c r="BC456" s="70"/>
      <c r="BD456" s="29"/>
      <c r="BE456" s="29"/>
      <c r="BF456" s="29"/>
      <c r="BG456" s="29"/>
      <c r="BH456" s="29"/>
      <c r="BI456" s="29"/>
    </row>
    <row r="457" spans="1:61" ht="96.6" x14ac:dyDescent="0.3">
      <c r="A457" s="115">
        <v>481</v>
      </c>
      <c r="B457" s="116" t="s">
        <v>7445</v>
      </c>
      <c r="C457" s="115">
        <v>401</v>
      </c>
      <c r="D457" s="117" t="s">
        <v>3257</v>
      </c>
      <c r="E457" s="118" t="s">
        <v>3345</v>
      </c>
      <c r="F457" s="192" t="s">
        <v>3346</v>
      </c>
      <c r="G457" s="118" t="s">
        <v>3347</v>
      </c>
      <c r="H457" s="120">
        <v>2007</v>
      </c>
      <c r="I457" s="118" t="s">
        <v>3348</v>
      </c>
      <c r="J457" s="121">
        <v>52278</v>
      </c>
      <c r="K457" s="329" t="s">
        <v>655</v>
      </c>
      <c r="L457" s="180" t="s">
        <v>3265</v>
      </c>
      <c r="M457" s="180" t="s">
        <v>3266</v>
      </c>
      <c r="N457" s="180" t="s">
        <v>3349</v>
      </c>
      <c r="O457" s="180" t="s">
        <v>3350</v>
      </c>
      <c r="P457" s="180">
        <v>3902627</v>
      </c>
      <c r="Q457" s="180">
        <v>20</v>
      </c>
      <c r="R457" s="180">
        <v>0</v>
      </c>
      <c r="S457" s="180">
        <v>5</v>
      </c>
      <c r="T457" s="180">
        <v>15</v>
      </c>
      <c r="U457" s="208">
        <f>SUM(R457:T457)</f>
        <v>20</v>
      </c>
      <c r="V457" s="180">
        <v>60</v>
      </c>
      <c r="W457" s="180">
        <v>100</v>
      </c>
      <c r="X457" s="154" t="s">
        <v>3351</v>
      </c>
      <c r="Y457" s="180">
        <v>6</v>
      </c>
      <c r="Z457" s="180">
        <v>4</v>
      </c>
      <c r="AA457" s="180">
        <v>1</v>
      </c>
      <c r="AB457" s="180">
        <v>4</v>
      </c>
      <c r="AC457" s="180">
        <v>401</v>
      </c>
      <c r="AD457" s="180">
        <v>9.75</v>
      </c>
      <c r="AE457" s="195">
        <v>5</v>
      </c>
      <c r="AF457" s="178">
        <v>60</v>
      </c>
      <c r="AG457" s="179" t="s">
        <v>3330</v>
      </c>
      <c r="AH457" s="180" t="s">
        <v>3331</v>
      </c>
      <c r="AI457" s="181">
        <v>10</v>
      </c>
      <c r="AJ457" s="179" t="s">
        <v>3332</v>
      </c>
      <c r="AK457" s="180" t="s">
        <v>3331</v>
      </c>
      <c r="AL457" s="181">
        <v>20</v>
      </c>
      <c r="AM457" s="179" t="s">
        <v>3333</v>
      </c>
      <c r="AN457" s="180" t="s">
        <v>3334</v>
      </c>
      <c r="AO457" s="181">
        <v>10</v>
      </c>
      <c r="AP457" s="179" t="s">
        <v>3335</v>
      </c>
      <c r="AQ457" s="180" t="s">
        <v>3336</v>
      </c>
      <c r="AR457" s="181">
        <v>20</v>
      </c>
      <c r="AS457" s="179"/>
      <c r="AT457" s="180"/>
      <c r="AU457" s="181"/>
      <c r="AV457" s="179"/>
      <c r="AW457" s="180"/>
      <c r="AX457" s="181"/>
      <c r="AY457" s="162"/>
      <c r="AZ457" s="70"/>
      <c r="BA457" s="70"/>
      <c r="BB457" s="70"/>
      <c r="BC457" s="70"/>
      <c r="BD457" s="29"/>
      <c r="BE457" s="29"/>
      <c r="BF457" s="29"/>
      <c r="BG457" s="29"/>
      <c r="BH457" s="29"/>
      <c r="BI457" s="29"/>
    </row>
    <row r="458" spans="1:61" ht="82.8" x14ac:dyDescent="0.3">
      <c r="A458" s="115">
        <v>481</v>
      </c>
      <c r="B458" s="116" t="s">
        <v>7445</v>
      </c>
      <c r="C458" s="354" t="s">
        <v>3352</v>
      </c>
      <c r="D458" s="355" t="s">
        <v>3257</v>
      </c>
      <c r="E458" s="133" t="s">
        <v>3353</v>
      </c>
      <c r="F458" s="192" t="s">
        <v>3354</v>
      </c>
      <c r="G458" s="133" t="s">
        <v>3355</v>
      </c>
      <c r="H458" s="356" t="s">
        <v>3356</v>
      </c>
      <c r="I458" s="133" t="s">
        <v>2828</v>
      </c>
      <c r="J458" s="121">
        <v>49159.98</v>
      </c>
      <c r="K458" s="329" t="s">
        <v>7448</v>
      </c>
      <c r="L458" s="152" t="s">
        <v>3265</v>
      </c>
      <c r="M458" s="152" t="s">
        <v>3266</v>
      </c>
      <c r="N458" s="151" t="s">
        <v>3357</v>
      </c>
      <c r="O458" s="151" t="s">
        <v>3358</v>
      </c>
      <c r="P458" s="200" t="s">
        <v>3359</v>
      </c>
      <c r="Q458" s="200" t="s">
        <v>3247</v>
      </c>
      <c r="R458" s="208">
        <f>J458/(5*200*8)</f>
        <v>6.1449975000000006</v>
      </c>
      <c r="S458" s="200"/>
      <c r="T458" s="200" t="s">
        <v>3291</v>
      </c>
      <c r="U458" s="208">
        <f>SUM(R458:T458)</f>
        <v>6.1449975000000006</v>
      </c>
      <c r="V458" s="200" t="s">
        <v>3304</v>
      </c>
      <c r="W458" s="200" t="s">
        <v>3247</v>
      </c>
      <c r="X458" s="154" t="s">
        <v>3360</v>
      </c>
      <c r="Y458" s="200"/>
      <c r="Z458" s="200"/>
      <c r="AA458" s="200"/>
      <c r="AB458" s="200"/>
      <c r="AC458" s="200"/>
      <c r="AD458" s="200"/>
      <c r="AE458" s="357" t="s">
        <v>3276</v>
      </c>
      <c r="AF458" s="178"/>
      <c r="AG458" s="358"/>
      <c r="AH458" s="200"/>
      <c r="AI458" s="181"/>
      <c r="AJ458" s="358"/>
      <c r="AK458" s="200"/>
      <c r="AL458" s="181"/>
      <c r="AM458" s="358"/>
      <c r="AN458" s="200"/>
      <c r="AO458" s="181"/>
      <c r="AP458" s="358"/>
      <c r="AQ458" s="200"/>
      <c r="AR458" s="181"/>
      <c r="AS458" s="358"/>
      <c r="AT458" s="200"/>
      <c r="AU458" s="181"/>
      <c r="AV458" s="358"/>
      <c r="AW458" s="200"/>
      <c r="AX458" s="181"/>
      <c r="AY458" s="162"/>
      <c r="AZ458" s="70"/>
      <c r="BA458" s="70"/>
      <c r="BB458" s="70"/>
      <c r="BC458" s="70"/>
      <c r="BD458" s="29"/>
      <c r="BE458" s="29"/>
      <c r="BF458" s="29"/>
      <c r="BG458" s="29"/>
      <c r="BH458" s="29"/>
      <c r="BI458" s="29"/>
    </row>
    <row r="459" spans="1:61" ht="82.8" x14ac:dyDescent="0.3">
      <c r="A459" s="115">
        <v>481</v>
      </c>
      <c r="B459" s="116" t="s">
        <v>7445</v>
      </c>
      <c r="C459" s="354" t="s">
        <v>3306</v>
      </c>
      <c r="D459" s="355" t="s">
        <v>3257</v>
      </c>
      <c r="E459" s="133" t="s">
        <v>3361</v>
      </c>
      <c r="F459" s="192" t="s">
        <v>3362</v>
      </c>
      <c r="G459" s="133" t="s">
        <v>3363</v>
      </c>
      <c r="H459" s="356" t="s">
        <v>3364</v>
      </c>
      <c r="I459" s="133" t="s">
        <v>3365</v>
      </c>
      <c r="J459" s="121">
        <v>50346.42</v>
      </c>
      <c r="K459" s="329" t="s">
        <v>7448</v>
      </c>
      <c r="L459" s="152" t="s">
        <v>3265</v>
      </c>
      <c r="M459" s="152" t="s">
        <v>3266</v>
      </c>
      <c r="N459" s="151" t="s">
        <v>3366</v>
      </c>
      <c r="O459" s="151" t="s">
        <v>3367</v>
      </c>
      <c r="P459" s="200" t="s">
        <v>3368</v>
      </c>
      <c r="Q459" s="208">
        <v>10</v>
      </c>
      <c r="R459" s="208">
        <f>J459/(5*200*8)</f>
        <v>6.2933024999999994</v>
      </c>
      <c r="S459" s="208">
        <v>5</v>
      </c>
      <c r="T459" s="208">
        <v>4.4000000000000004</v>
      </c>
      <c r="U459" s="208">
        <f>SUM(R459:T459)</f>
        <v>15.6933025</v>
      </c>
      <c r="V459" s="200" t="s">
        <v>3304</v>
      </c>
      <c r="W459" s="200" t="s">
        <v>3247</v>
      </c>
      <c r="X459" s="154" t="s">
        <v>3369</v>
      </c>
      <c r="Y459" s="200"/>
      <c r="Z459" s="200"/>
      <c r="AA459" s="200"/>
      <c r="AB459" s="200"/>
      <c r="AC459" s="200"/>
      <c r="AD459" s="200"/>
      <c r="AE459" s="357" t="s">
        <v>3276</v>
      </c>
      <c r="AF459" s="178"/>
      <c r="AG459" s="358"/>
      <c r="AH459" s="200"/>
      <c r="AI459" s="181"/>
      <c r="AJ459" s="358"/>
      <c r="AK459" s="200"/>
      <c r="AL459" s="181"/>
      <c r="AM459" s="358"/>
      <c r="AN459" s="200"/>
      <c r="AO459" s="181"/>
      <c r="AP459" s="358"/>
      <c r="AQ459" s="200"/>
      <c r="AR459" s="181"/>
      <c r="AS459" s="358"/>
      <c r="AT459" s="200"/>
      <c r="AU459" s="181"/>
      <c r="AV459" s="358"/>
      <c r="AW459" s="200"/>
      <c r="AX459" s="181"/>
      <c r="AY459" s="162"/>
      <c r="AZ459" s="70"/>
      <c r="BA459" s="70"/>
      <c r="BB459" s="70"/>
      <c r="BC459" s="70"/>
      <c r="BD459" s="29"/>
      <c r="BE459" s="29"/>
      <c r="BF459" s="29"/>
      <c r="BG459" s="29"/>
      <c r="BH459" s="29"/>
      <c r="BI459" s="29"/>
    </row>
    <row r="460" spans="1:61" ht="82.8" x14ac:dyDescent="0.3">
      <c r="A460" s="115">
        <v>481</v>
      </c>
      <c r="B460" s="116" t="s">
        <v>7445</v>
      </c>
      <c r="C460" s="115">
        <v>403</v>
      </c>
      <c r="D460" s="117" t="s">
        <v>3257</v>
      </c>
      <c r="E460" s="133" t="s">
        <v>3370</v>
      </c>
      <c r="F460" s="119">
        <v>16382</v>
      </c>
      <c r="G460" s="133" t="s">
        <v>3371</v>
      </c>
      <c r="H460" s="356" t="s">
        <v>3372</v>
      </c>
      <c r="I460" s="133" t="s">
        <v>3371</v>
      </c>
      <c r="J460" s="121">
        <v>38886.269999999997</v>
      </c>
      <c r="K460" s="329" t="s">
        <v>7448</v>
      </c>
      <c r="L460" s="151" t="s">
        <v>3265</v>
      </c>
      <c r="M460" s="152" t="s">
        <v>3266</v>
      </c>
      <c r="N460" s="151" t="s">
        <v>3373</v>
      </c>
      <c r="O460" s="151" t="s">
        <v>3374</v>
      </c>
      <c r="P460" s="200" t="s">
        <v>3375</v>
      </c>
      <c r="Q460" s="180">
        <v>28.240000000000002</v>
      </c>
      <c r="R460" s="208">
        <v>13.24</v>
      </c>
      <c r="S460" s="208">
        <v>15</v>
      </c>
      <c r="T460" s="208">
        <v>0</v>
      </c>
      <c r="U460" s="208">
        <v>28.240000000000002</v>
      </c>
      <c r="V460" s="200" t="s">
        <v>3376</v>
      </c>
      <c r="W460" s="200" t="s">
        <v>3247</v>
      </c>
      <c r="X460" s="154" t="s">
        <v>3377</v>
      </c>
      <c r="Y460" s="200"/>
      <c r="Z460" s="200"/>
      <c r="AA460" s="200"/>
      <c r="AB460" s="200"/>
      <c r="AC460" s="200"/>
      <c r="AD460" s="200"/>
      <c r="AE460" s="357" t="s">
        <v>3276</v>
      </c>
      <c r="AF460" s="158">
        <v>50</v>
      </c>
      <c r="AG460" s="179" t="s">
        <v>3278</v>
      </c>
      <c r="AH460" s="180" t="s">
        <v>3378</v>
      </c>
      <c r="AI460" s="181">
        <v>30</v>
      </c>
      <c r="AJ460" s="179" t="s">
        <v>3379</v>
      </c>
      <c r="AK460" s="180" t="s">
        <v>3378</v>
      </c>
      <c r="AL460" s="181">
        <v>20</v>
      </c>
      <c r="AM460" s="358"/>
      <c r="AN460" s="200"/>
      <c r="AO460" s="181"/>
      <c r="AP460" s="358"/>
      <c r="AQ460" s="200"/>
      <c r="AR460" s="181"/>
      <c r="AS460" s="358"/>
      <c r="AT460" s="200"/>
      <c r="AU460" s="181"/>
      <c r="AV460" s="358"/>
      <c r="AW460" s="200"/>
      <c r="AX460" s="181"/>
      <c r="AY460" s="162"/>
      <c r="AZ460" s="70"/>
      <c r="BA460" s="70"/>
      <c r="BB460" s="70"/>
      <c r="BC460" s="70"/>
      <c r="BD460" s="29"/>
      <c r="BE460" s="29"/>
      <c r="BF460" s="29"/>
      <c r="BG460" s="29"/>
      <c r="BH460" s="29"/>
      <c r="BI460" s="29"/>
    </row>
    <row r="461" spans="1:61" ht="82.8" x14ac:dyDescent="0.3">
      <c r="A461" s="115">
        <v>481</v>
      </c>
      <c r="B461" s="116" t="s">
        <v>7445</v>
      </c>
      <c r="C461" s="354" t="s">
        <v>3352</v>
      </c>
      <c r="D461" s="355" t="s">
        <v>3257</v>
      </c>
      <c r="E461" s="133" t="s">
        <v>3380</v>
      </c>
      <c r="F461" s="192" t="s">
        <v>3381</v>
      </c>
      <c r="G461" s="133" t="s">
        <v>3382</v>
      </c>
      <c r="H461" s="356" t="s">
        <v>3364</v>
      </c>
      <c r="I461" s="133" t="s">
        <v>3383</v>
      </c>
      <c r="J461" s="121">
        <v>88985.11</v>
      </c>
      <c r="K461" s="329" t="s">
        <v>7448</v>
      </c>
      <c r="L461" s="151" t="s">
        <v>3265</v>
      </c>
      <c r="M461" s="152" t="s">
        <v>3266</v>
      </c>
      <c r="N461" s="151" t="s">
        <v>3384</v>
      </c>
      <c r="O461" s="151" t="s">
        <v>3385</v>
      </c>
      <c r="P461" s="200" t="s">
        <v>3386</v>
      </c>
      <c r="Q461" s="208" t="s">
        <v>3387</v>
      </c>
      <c r="R461" s="208">
        <f>J461/(5*200*8)</f>
        <v>11.123138750000001</v>
      </c>
      <c r="S461" s="208" t="s">
        <v>3276</v>
      </c>
      <c r="T461" s="208" t="s">
        <v>3387</v>
      </c>
      <c r="U461" s="208">
        <f>SUM(R461:T461)</f>
        <v>11.123138750000001</v>
      </c>
      <c r="V461" s="200" t="s">
        <v>3247</v>
      </c>
      <c r="W461" s="200" t="s">
        <v>3247</v>
      </c>
      <c r="X461" s="154" t="s">
        <v>3388</v>
      </c>
      <c r="Y461" s="200"/>
      <c r="Z461" s="200"/>
      <c r="AA461" s="200"/>
      <c r="AB461" s="200"/>
      <c r="AC461" s="200"/>
      <c r="AD461" s="200"/>
      <c r="AE461" s="357" t="s">
        <v>3276</v>
      </c>
      <c r="AF461" s="178"/>
      <c r="AG461" s="358"/>
      <c r="AH461" s="200"/>
      <c r="AI461" s="181"/>
      <c r="AJ461" s="358"/>
      <c r="AK461" s="200"/>
      <c r="AL461" s="181"/>
      <c r="AM461" s="358"/>
      <c r="AN461" s="200"/>
      <c r="AO461" s="181"/>
      <c r="AP461" s="358"/>
      <c r="AQ461" s="200"/>
      <c r="AR461" s="181"/>
      <c r="AS461" s="358"/>
      <c r="AT461" s="200"/>
      <c r="AU461" s="181"/>
      <c r="AV461" s="358"/>
      <c r="AW461" s="200"/>
      <c r="AX461" s="181"/>
      <c r="AY461" s="162"/>
      <c r="AZ461" s="70"/>
      <c r="BA461" s="70"/>
      <c r="BB461" s="70"/>
      <c r="BC461" s="70"/>
      <c r="BD461" s="29"/>
      <c r="BE461" s="29"/>
      <c r="BF461" s="29"/>
      <c r="BG461" s="29"/>
      <c r="BH461" s="29"/>
      <c r="BI461" s="29"/>
    </row>
    <row r="462" spans="1:61" s="28" customFormat="1" ht="82.8" x14ac:dyDescent="0.3">
      <c r="A462" s="115">
        <v>481</v>
      </c>
      <c r="B462" s="116" t="s">
        <v>7445</v>
      </c>
      <c r="C462" s="115">
        <v>403</v>
      </c>
      <c r="D462" s="117" t="s">
        <v>3257</v>
      </c>
      <c r="E462" s="133" t="s">
        <v>3389</v>
      </c>
      <c r="F462" s="119">
        <v>16382</v>
      </c>
      <c r="G462" s="133" t="s">
        <v>3390</v>
      </c>
      <c r="H462" s="356" t="s">
        <v>3356</v>
      </c>
      <c r="I462" s="133" t="s">
        <v>3391</v>
      </c>
      <c r="J462" s="121">
        <v>44784</v>
      </c>
      <c r="K462" s="329" t="s">
        <v>7448</v>
      </c>
      <c r="L462" s="151" t="s">
        <v>3265</v>
      </c>
      <c r="M462" s="152" t="s">
        <v>3266</v>
      </c>
      <c r="N462" s="151" t="s">
        <v>3392</v>
      </c>
      <c r="O462" s="151" t="s">
        <v>3393</v>
      </c>
      <c r="P462" s="200" t="s">
        <v>3394</v>
      </c>
      <c r="Q462" s="180">
        <v>28.240000000000002</v>
      </c>
      <c r="R462" s="208">
        <v>13.24</v>
      </c>
      <c r="S462" s="208">
        <v>15</v>
      </c>
      <c r="T462" s="208">
        <v>0</v>
      </c>
      <c r="U462" s="208">
        <v>28.240000000000002</v>
      </c>
      <c r="V462" s="200" t="s">
        <v>3277</v>
      </c>
      <c r="W462" s="200" t="s">
        <v>3395</v>
      </c>
      <c r="X462" s="154" t="s">
        <v>3396</v>
      </c>
      <c r="Y462" s="200"/>
      <c r="Z462" s="200"/>
      <c r="AA462" s="200"/>
      <c r="AB462" s="200"/>
      <c r="AC462" s="200"/>
      <c r="AD462" s="200"/>
      <c r="AE462" s="357" t="s">
        <v>3276</v>
      </c>
      <c r="AF462" s="178">
        <v>60</v>
      </c>
      <c r="AG462" s="179" t="s">
        <v>3278</v>
      </c>
      <c r="AH462" s="180" t="s">
        <v>3397</v>
      </c>
      <c r="AI462" s="181" t="s">
        <v>3395</v>
      </c>
      <c r="AJ462" s="179" t="s">
        <v>3379</v>
      </c>
      <c r="AK462" s="180" t="s">
        <v>3397</v>
      </c>
      <c r="AL462" s="181" t="s">
        <v>3291</v>
      </c>
      <c r="AM462" s="358"/>
      <c r="AN462" s="200"/>
      <c r="AO462" s="181"/>
      <c r="AP462" s="358"/>
      <c r="AQ462" s="200"/>
      <c r="AR462" s="181"/>
      <c r="AS462" s="358"/>
      <c r="AT462" s="200"/>
      <c r="AU462" s="181"/>
      <c r="AV462" s="358"/>
      <c r="AW462" s="200"/>
      <c r="AX462" s="181"/>
      <c r="AY462" s="162"/>
      <c r="AZ462" s="70"/>
      <c r="BA462" s="70"/>
      <c r="BB462" s="70"/>
      <c r="BC462" s="70"/>
      <c r="BD462" s="29"/>
      <c r="BE462" s="29"/>
      <c r="BF462" s="29"/>
      <c r="BG462" s="29"/>
      <c r="BH462" s="29"/>
      <c r="BI462" s="29"/>
    </row>
    <row r="463" spans="1:61" s="28" customFormat="1" ht="82.8" x14ac:dyDescent="0.3">
      <c r="A463" s="115">
        <v>481</v>
      </c>
      <c r="B463" s="116" t="s">
        <v>7445</v>
      </c>
      <c r="C463" s="115">
        <v>401</v>
      </c>
      <c r="D463" s="117" t="s">
        <v>3257</v>
      </c>
      <c r="E463" s="133" t="s">
        <v>3398</v>
      </c>
      <c r="F463" s="192" t="s">
        <v>3346</v>
      </c>
      <c r="G463" s="133" t="s">
        <v>3399</v>
      </c>
      <c r="H463" s="356" t="s">
        <v>3400</v>
      </c>
      <c r="I463" s="133" t="s">
        <v>3401</v>
      </c>
      <c r="J463" s="121" t="s">
        <v>3402</v>
      </c>
      <c r="K463" s="329" t="s">
        <v>7449</v>
      </c>
      <c r="L463" s="151" t="s">
        <v>3265</v>
      </c>
      <c r="M463" s="152" t="s">
        <v>3266</v>
      </c>
      <c r="N463" s="151" t="s">
        <v>3403</v>
      </c>
      <c r="O463" s="151" t="s">
        <v>3404</v>
      </c>
      <c r="P463" s="200" t="s">
        <v>3405</v>
      </c>
      <c r="Q463" s="200" t="s">
        <v>3406</v>
      </c>
      <c r="R463" s="208">
        <f>J463/(5*200*8)</f>
        <v>5.3491575000000005</v>
      </c>
      <c r="S463" s="200">
        <v>5.49</v>
      </c>
      <c r="T463" s="200">
        <v>0.61</v>
      </c>
      <c r="U463" s="200">
        <v>6.1000000000000005</v>
      </c>
      <c r="V463" s="200" t="s">
        <v>3304</v>
      </c>
      <c r="W463" s="200" t="s">
        <v>3247</v>
      </c>
      <c r="X463" s="154" t="s">
        <v>3407</v>
      </c>
      <c r="Y463" s="200" t="s">
        <v>3408</v>
      </c>
      <c r="Z463" s="200" t="s">
        <v>3275</v>
      </c>
      <c r="AA463" s="200" t="s">
        <v>3315</v>
      </c>
      <c r="AB463" s="200" t="s">
        <v>3409</v>
      </c>
      <c r="AC463" s="200"/>
      <c r="AD463" s="200"/>
      <c r="AE463" s="357" t="s">
        <v>3276</v>
      </c>
      <c r="AF463" s="178" t="s">
        <v>3271</v>
      </c>
      <c r="AG463" s="179" t="s">
        <v>3278</v>
      </c>
      <c r="AH463" s="200" t="s">
        <v>3410</v>
      </c>
      <c r="AI463" s="181" t="s">
        <v>3291</v>
      </c>
      <c r="AJ463" s="179" t="s">
        <v>3330</v>
      </c>
      <c r="AK463" s="180" t="s">
        <v>3411</v>
      </c>
      <c r="AL463" s="181">
        <v>20</v>
      </c>
      <c r="AM463" s="179" t="s">
        <v>3335</v>
      </c>
      <c r="AN463" s="180" t="s">
        <v>3412</v>
      </c>
      <c r="AO463" s="181" t="s">
        <v>3291</v>
      </c>
      <c r="AP463" s="358" t="s">
        <v>3413</v>
      </c>
      <c r="AQ463" s="200" t="s">
        <v>3410</v>
      </c>
      <c r="AR463" s="181" t="s">
        <v>3395</v>
      </c>
      <c r="AS463" s="358"/>
      <c r="AT463" s="200"/>
      <c r="AU463" s="181"/>
      <c r="AV463" s="358"/>
      <c r="AW463" s="200"/>
      <c r="AX463" s="181"/>
      <c r="AY463" s="162"/>
      <c r="AZ463" s="70"/>
      <c r="BA463" s="70"/>
      <c r="BB463" s="70"/>
      <c r="BC463" s="70"/>
      <c r="BD463" s="29"/>
      <c r="BE463" s="29"/>
      <c r="BF463" s="29"/>
      <c r="BG463" s="29"/>
      <c r="BH463" s="29"/>
      <c r="BI463" s="29"/>
    </row>
    <row r="464" spans="1:61" s="28" customFormat="1" ht="110.4" x14ac:dyDescent="0.3">
      <c r="A464" s="115">
        <v>481</v>
      </c>
      <c r="B464" s="116" t="s">
        <v>7445</v>
      </c>
      <c r="C464" s="115">
        <v>406</v>
      </c>
      <c r="D464" s="117" t="s">
        <v>3257</v>
      </c>
      <c r="E464" s="118" t="s">
        <v>3285</v>
      </c>
      <c r="F464" s="119">
        <v>19106</v>
      </c>
      <c r="G464" s="118" t="s">
        <v>3414</v>
      </c>
      <c r="H464" s="120">
        <v>2016</v>
      </c>
      <c r="I464" s="118" t="s">
        <v>3415</v>
      </c>
      <c r="J464" s="121">
        <v>196000</v>
      </c>
      <c r="K464" s="329" t="s">
        <v>693</v>
      </c>
      <c r="L464" s="151" t="s">
        <v>3265</v>
      </c>
      <c r="M464" s="152" t="s">
        <v>3266</v>
      </c>
      <c r="N464" s="180" t="s">
        <v>332</v>
      </c>
      <c r="O464" s="180" t="s">
        <v>3416</v>
      </c>
      <c r="P464" s="180">
        <v>3903362</v>
      </c>
      <c r="Q464" s="180">
        <v>150</v>
      </c>
      <c r="R464" s="208">
        <v>100</v>
      </c>
      <c r="S464" s="208">
        <v>30</v>
      </c>
      <c r="T464" s="208">
        <v>20</v>
      </c>
      <c r="U464" s="208">
        <v>150</v>
      </c>
      <c r="V464" s="361">
        <v>0.8</v>
      </c>
      <c r="W464" s="361">
        <v>0.1</v>
      </c>
      <c r="X464" s="154" t="s">
        <v>3417</v>
      </c>
      <c r="Y464" s="180">
        <v>3</v>
      </c>
      <c r="Z464" s="180">
        <v>5</v>
      </c>
      <c r="AA464" s="180">
        <v>1</v>
      </c>
      <c r="AB464" s="180">
        <v>4</v>
      </c>
      <c r="AC464" s="180"/>
      <c r="AD464" s="180"/>
      <c r="AE464" s="195">
        <v>5</v>
      </c>
      <c r="AF464" s="178" t="s">
        <v>3247</v>
      </c>
      <c r="AG464" s="179" t="s">
        <v>3278</v>
      </c>
      <c r="AH464" s="180" t="s">
        <v>3280</v>
      </c>
      <c r="AI464" s="181" t="s">
        <v>3291</v>
      </c>
      <c r="AJ464" s="179" t="s">
        <v>2228</v>
      </c>
      <c r="AK464" s="180" t="s">
        <v>3280</v>
      </c>
      <c r="AL464" s="181" t="s">
        <v>3291</v>
      </c>
      <c r="AM464" s="179" t="s">
        <v>3281</v>
      </c>
      <c r="AN464" s="180" t="s">
        <v>3282</v>
      </c>
      <c r="AO464" s="181" t="s">
        <v>3291</v>
      </c>
      <c r="AP464" s="179" t="s">
        <v>3283</v>
      </c>
      <c r="AQ464" s="180" t="s">
        <v>3418</v>
      </c>
      <c r="AR464" s="181" t="s">
        <v>3291</v>
      </c>
      <c r="AS464" s="179"/>
      <c r="AT464" s="180"/>
      <c r="AU464" s="181"/>
      <c r="AV464" s="179"/>
      <c r="AW464" s="180"/>
      <c r="AX464" s="181"/>
      <c r="AY464" s="162"/>
      <c r="AZ464" s="70"/>
      <c r="BA464" s="70"/>
      <c r="BB464" s="70"/>
      <c r="BC464" s="70"/>
      <c r="BD464" s="29"/>
      <c r="BE464" s="29"/>
      <c r="BF464" s="29"/>
      <c r="BG464" s="29"/>
      <c r="BH464" s="29"/>
      <c r="BI464" s="29"/>
    </row>
    <row r="465" spans="1:61" s="28" customFormat="1" ht="82.8" x14ac:dyDescent="0.3">
      <c r="A465" s="115">
        <v>481</v>
      </c>
      <c r="B465" s="116" t="s">
        <v>7445</v>
      </c>
      <c r="C465" s="115">
        <v>406</v>
      </c>
      <c r="D465" s="117" t="s">
        <v>3257</v>
      </c>
      <c r="E465" s="118" t="s">
        <v>3285</v>
      </c>
      <c r="F465" s="119">
        <v>19106</v>
      </c>
      <c r="G465" s="118" t="s">
        <v>3419</v>
      </c>
      <c r="H465" s="120">
        <v>2017</v>
      </c>
      <c r="I465" s="118" t="s">
        <v>3420</v>
      </c>
      <c r="J465" s="121">
        <v>47000</v>
      </c>
      <c r="K465" s="329" t="s">
        <v>7448</v>
      </c>
      <c r="L465" s="151" t="s">
        <v>3265</v>
      </c>
      <c r="M465" s="152" t="s">
        <v>3266</v>
      </c>
      <c r="N465" s="180" t="s">
        <v>3421</v>
      </c>
      <c r="O465" s="180" t="s">
        <v>3422</v>
      </c>
      <c r="P465" s="180" t="s">
        <v>3423</v>
      </c>
      <c r="Q465" s="180">
        <v>50</v>
      </c>
      <c r="R465" s="208">
        <f>J465/(5*200*8)</f>
        <v>5.875</v>
      </c>
      <c r="S465" s="180">
        <v>40</v>
      </c>
      <c r="T465" s="180">
        <v>10</v>
      </c>
      <c r="U465" s="208">
        <f>SUM(R465:T465)</f>
        <v>55.875</v>
      </c>
      <c r="V465" s="180">
        <v>100</v>
      </c>
      <c r="W465" s="180">
        <v>0</v>
      </c>
      <c r="X465" s="154" t="s">
        <v>3424</v>
      </c>
      <c r="Y465" s="180">
        <v>3</v>
      </c>
      <c r="Z465" s="180">
        <v>12</v>
      </c>
      <c r="AA465" s="180">
        <v>5</v>
      </c>
      <c r="AB465" s="180">
        <v>4</v>
      </c>
      <c r="AC465" s="180"/>
      <c r="AD465" s="180"/>
      <c r="AE465" s="195">
        <v>5</v>
      </c>
      <c r="AF465" s="178"/>
      <c r="AG465" s="179"/>
      <c r="AH465" s="180"/>
      <c r="AI465" s="181"/>
      <c r="AJ465" s="179"/>
      <c r="AK465" s="180"/>
      <c r="AL465" s="181"/>
      <c r="AM465" s="179"/>
      <c r="AN465" s="180"/>
      <c r="AO465" s="181"/>
      <c r="AP465" s="179"/>
      <c r="AQ465" s="180"/>
      <c r="AR465" s="181"/>
      <c r="AS465" s="179"/>
      <c r="AT465" s="180"/>
      <c r="AU465" s="181"/>
      <c r="AV465" s="179"/>
      <c r="AW465" s="180"/>
      <c r="AX465" s="181"/>
      <c r="AY465" s="162"/>
      <c r="AZ465" s="70"/>
      <c r="BA465" s="70"/>
      <c r="BB465" s="70"/>
      <c r="BC465" s="70"/>
      <c r="BD465" s="29"/>
      <c r="BE465" s="29"/>
      <c r="BF465" s="29"/>
      <c r="BG465" s="29"/>
      <c r="BH465" s="29"/>
      <c r="BI465" s="29"/>
    </row>
    <row r="466" spans="1:61" ht="82.8" x14ac:dyDescent="0.3">
      <c r="A466" s="115">
        <v>481</v>
      </c>
      <c r="B466" s="116" t="s">
        <v>7445</v>
      </c>
      <c r="C466" s="115">
        <v>502</v>
      </c>
      <c r="D466" s="117" t="s">
        <v>2739</v>
      </c>
      <c r="E466" s="118" t="s">
        <v>3425</v>
      </c>
      <c r="F466" s="192" t="s">
        <v>3426</v>
      </c>
      <c r="G466" s="118" t="s">
        <v>3427</v>
      </c>
      <c r="H466" s="120">
        <v>2005</v>
      </c>
      <c r="I466" s="118" t="s">
        <v>3428</v>
      </c>
      <c r="J466" s="121">
        <v>50492.41</v>
      </c>
      <c r="K466" s="329" t="s">
        <v>664</v>
      </c>
      <c r="L466" s="180" t="s">
        <v>3429</v>
      </c>
      <c r="M466" s="180" t="s">
        <v>3430</v>
      </c>
      <c r="N466" s="180" t="s">
        <v>3431</v>
      </c>
      <c r="O466" s="180" t="s">
        <v>3432</v>
      </c>
      <c r="P466" s="180">
        <v>4007946</v>
      </c>
      <c r="Q466" s="180">
        <v>5.5</v>
      </c>
      <c r="R466" s="180">
        <v>0</v>
      </c>
      <c r="S466" s="180">
        <v>5.5</v>
      </c>
      <c r="T466" s="180">
        <v>0</v>
      </c>
      <c r="U466" s="180">
        <v>5.5</v>
      </c>
      <c r="V466" s="180">
        <v>85</v>
      </c>
      <c r="W466" s="180">
        <v>100</v>
      </c>
      <c r="X466" s="154" t="s">
        <v>3433</v>
      </c>
      <c r="Y466" s="180"/>
      <c r="Z466" s="180"/>
      <c r="AA466" s="180"/>
      <c r="AB466" s="180">
        <v>4</v>
      </c>
      <c r="AC466" s="180">
        <v>502</v>
      </c>
      <c r="AD466" s="180">
        <v>9.75</v>
      </c>
      <c r="AE466" s="195">
        <v>5</v>
      </c>
      <c r="AF466" s="178">
        <v>0</v>
      </c>
      <c r="AG466" s="179" t="s">
        <v>3434</v>
      </c>
      <c r="AH466" s="180" t="s">
        <v>3435</v>
      </c>
      <c r="AI466" s="181"/>
      <c r="AJ466" s="179" t="s">
        <v>3434</v>
      </c>
      <c r="AK466" s="180" t="s">
        <v>3435</v>
      </c>
      <c r="AL466" s="181"/>
      <c r="AM466" s="179"/>
      <c r="AN466" s="180"/>
      <c r="AO466" s="181"/>
      <c r="AP466" s="179"/>
      <c r="AQ466" s="180"/>
      <c r="AR466" s="181"/>
      <c r="AS466" s="179"/>
      <c r="AT466" s="180"/>
      <c r="AU466" s="181"/>
      <c r="AV466" s="179"/>
      <c r="AW466" s="180"/>
      <c r="AX466" s="181"/>
      <c r="AY466" s="162"/>
      <c r="AZ466" s="70"/>
      <c r="BA466" s="70"/>
      <c r="BB466" s="70"/>
      <c r="BC466" s="70"/>
      <c r="BD466" s="29"/>
      <c r="BE466" s="29"/>
      <c r="BF466" s="29"/>
      <c r="BG466" s="29"/>
      <c r="BH466" s="29"/>
      <c r="BI466" s="29"/>
    </row>
    <row r="467" spans="1:61" ht="82.8" x14ac:dyDescent="0.3">
      <c r="A467" s="115">
        <v>481</v>
      </c>
      <c r="B467" s="116" t="s">
        <v>7445</v>
      </c>
      <c r="C467" s="115">
        <v>501</v>
      </c>
      <c r="D467" s="117" t="s">
        <v>3436</v>
      </c>
      <c r="E467" s="118" t="s">
        <v>3437</v>
      </c>
      <c r="F467" s="192" t="s">
        <v>3438</v>
      </c>
      <c r="G467" s="118" t="s">
        <v>3439</v>
      </c>
      <c r="H467" s="120">
        <v>2007</v>
      </c>
      <c r="I467" s="118" t="s">
        <v>3440</v>
      </c>
      <c r="J467" s="121">
        <v>170255.38</v>
      </c>
      <c r="K467" s="329" t="s">
        <v>655</v>
      </c>
      <c r="L467" s="180" t="s">
        <v>3441</v>
      </c>
      <c r="M467" s="180" t="s">
        <v>3442</v>
      </c>
      <c r="N467" s="180" t="s">
        <v>3443</v>
      </c>
      <c r="O467" s="180" t="s">
        <v>3444</v>
      </c>
      <c r="P467" s="180">
        <v>4008375</v>
      </c>
      <c r="Q467" s="180">
        <v>23</v>
      </c>
      <c r="R467" s="180">
        <v>0</v>
      </c>
      <c r="S467" s="180">
        <v>23</v>
      </c>
      <c r="T467" s="180">
        <v>0</v>
      </c>
      <c r="U467" s="180">
        <v>23</v>
      </c>
      <c r="V467" s="180">
        <v>90</v>
      </c>
      <c r="W467" s="180">
        <v>100</v>
      </c>
      <c r="X467" s="154" t="s">
        <v>3445</v>
      </c>
      <c r="Y467" s="180"/>
      <c r="Z467" s="180"/>
      <c r="AA467" s="180"/>
      <c r="AB467" s="180">
        <v>4</v>
      </c>
      <c r="AC467" s="180">
        <v>501</v>
      </c>
      <c r="AD467" s="180">
        <v>9.75</v>
      </c>
      <c r="AE467" s="195">
        <v>5</v>
      </c>
      <c r="AF467" s="178">
        <v>0</v>
      </c>
      <c r="AG467" s="179" t="s">
        <v>3436</v>
      </c>
      <c r="AH467" s="180" t="s">
        <v>3437</v>
      </c>
      <c r="AI467" s="181"/>
      <c r="AJ467" s="179"/>
      <c r="AK467" s="180"/>
      <c r="AL467" s="181"/>
      <c r="AM467" s="179"/>
      <c r="AN467" s="180"/>
      <c r="AO467" s="181"/>
      <c r="AP467" s="179"/>
      <c r="AQ467" s="180"/>
      <c r="AR467" s="181"/>
      <c r="AS467" s="179"/>
      <c r="AT467" s="180"/>
      <c r="AU467" s="181"/>
      <c r="AV467" s="179"/>
      <c r="AW467" s="180"/>
      <c r="AX467" s="181"/>
      <c r="AY467" s="162"/>
      <c r="AZ467" s="70"/>
      <c r="BA467" s="70"/>
      <c r="BB467" s="70"/>
      <c r="BC467" s="70"/>
      <c r="BD467" s="29"/>
      <c r="BE467" s="29"/>
      <c r="BF467" s="29"/>
      <c r="BG467" s="29"/>
      <c r="BH467" s="29"/>
      <c r="BI467" s="29"/>
    </row>
    <row r="468" spans="1:61" ht="82.8" x14ac:dyDescent="0.3">
      <c r="A468" s="115">
        <v>481</v>
      </c>
      <c r="B468" s="116" t="s">
        <v>7445</v>
      </c>
      <c r="C468" s="115">
        <v>501</v>
      </c>
      <c r="D468" s="117" t="s">
        <v>3436</v>
      </c>
      <c r="E468" s="118" t="s">
        <v>3437</v>
      </c>
      <c r="F468" s="192" t="s">
        <v>3438</v>
      </c>
      <c r="G468" s="118" t="s">
        <v>3446</v>
      </c>
      <c r="H468" s="120">
        <v>1999</v>
      </c>
      <c r="I468" s="118" t="s">
        <v>3447</v>
      </c>
      <c r="J468" s="121">
        <v>133533.63</v>
      </c>
      <c r="K468" s="329" t="s">
        <v>844</v>
      </c>
      <c r="L468" s="180" t="s">
        <v>3448</v>
      </c>
      <c r="M468" s="180" t="s">
        <v>3449</v>
      </c>
      <c r="N468" s="180" t="s">
        <v>3450</v>
      </c>
      <c r="O468" s="180" t="s">
        <v>3451</v>
      </c>
      <c r="P468" s="180"/>
      <c r="Q468" s="180">
        <v>4.04</v>
      </c>
      <c r="R468" s="180">
        <v>0</v>
      </c>
      <c r="S468" s="180">
        <v>4.04</v>
      </c>
      <c r="T468" s="180">
        <v>0</v>
      </c>
      <c r="U468" s="180">
        <v>4.04</v>
      </c>
      <c r="V468" s="180">
        <v>85</v>
      </c>
      <c r="W468" s="180">
        <v>100</v>
      </c>
      <c r="X468" s="154" t="s">
        <v>3452</v>
      </c>
      <c r="Y468" s="180"/>
      <c r="Z468" s="180"/>
      <c r="AA468" s="180"/>
      <c r="AB468" s="180">
        <v>4</v>
      </c>
      <c r="AC468" s="180">
        <v>1</v>
      </c>
      <c r="AD468" s="180">
        <v>9.75</v>
      </c>
      <c r="AE468" s="195">
        <v>5</v>
      </c>
      <c r="AF468" s="178">
        <v>0</v>
      </c>
      <c r="AG468" s="179" t="s">
        <v>3436</v>
      </c>
      <c r="AH468" s="180" t="s">
        <v>3437</v>
      </c>
      <c r="AI468" s="181"/>
      <c r="AJ468" s="179"/>
      <c r="AK468" s="180"/>
      <c r="AL468" s="181"/>
      <c r="AM468" s="179"/>
      <c r="AN468" s="180"/>
      <c r="AO468" s="181"/>
      <c r="AP468" s="179"/>
      <c r="AQ468" s="180"/>
      <c r="AR468" s="181"/>
      <c r="AS468" s="179"/>
      <c r="AT468" s="180"/>
      <c r="AU468" s="181"/>
      <c r="AV468" s="179"/>
      <c r="AW468" s="180"/>
      <c r="AX468" s="181"/>
      <c r="AY468" s="162"/>
      <c r="AZ468" s="70"/>
      <c r="BA468" s="70"/>
      <c r="BB468" s="70"/>
      <c r="BC468" s="70"/>
      <c r="BD468" s="29"/>
      <c r="BE468" s="29"/>
      <c r="BF468" s="29"/>
      <c r="BG468" s="29"/>
      <c r="BH468" s="29"/>
      <c r="BI468" s="29"/>
    </row>
    <row r="469" spans="1:61" ht="138" x14ac:dyDescent="0.3">
      <c r="A469" s="115">
        <v>481</v>
      </c>
      <c r="B469" s="116" t="s">
        <v>7445</v>
      </c>
      <c r="C469" s="115">
        <v>501</v>
      </c>
      <c r="D469" s="117" t="s">
        <v>3436</v>
      </c>
      <c r="E469" s="118" t="s">
        <v>3437</v>
      </c>
      <c r="F469" s="192" t="s">
        <v>3438</v>
      </c>
      <c r="G469" s="118" t="s">
        <v>3453</v>
      </c>
      <c r="H469" s="120">
        <v>2008</v>
      </c>
      <c r="I469" s="118" t="s">
        <v>3454</v>
      </c>
      <c r="J469" s="121">
        <v>127390</v>
      </c>
      <c r="K469" s="329" t="s">
        <v>655</v>
      </c>
      <c r="L469" s="180" t="s">
        <v>3455</v>
      </c>
      <c r="M469" s="180" t="s">
        <v>3456</v>
      </c>
      <c r="N469" s="180" t="s">
        <v>3457</v>
      </c>
      <c r="O469" s="180" t="s">
        <v>3458</v>
      </c>
      <c r="P469" s="180" t="s">
        <v>3459</v>
      </c>
      <c r="Q469" s="180">
        <v>4.1100000000000003</v>
      </c>
      <c r="R469" s="180">
        <v>0</v>
      </c>
      <c r="S469" s="180">
        <v>4.1100000000000003</v>
      </c>
      <c r="T469" s="180">
        <v>0</v>
      </c>
      <c r="U469" s="180">
        <v>4.1100000000000003</v>
      </c>
      <c r="V469" s="180">
        <v>80</v>
      </c>
      <c r="W469" s="180">
        <v>100</v>
      </c>
      <c r="X469" s="154" t="s">
        <v>3460</v>
      </c>
      <c r="Y469" s="180"/>
      <c r="Z469" s="180"/>
      <c r="AA469" s="180"/>
      <c r="AB469" s="180">
        <v>4</v>
      </c>
      <c r="AC469" s="180">
        <v>501</v>
      </c>
      <c r="AD469" s="180">
        <v>9.75</v>
      </c>
      <c r="AE469" s="195">
        <v>5</v>
      </c>
      <c r="AF469" s="178">
        <v>0</v>
      </c>
      <c r="AG469" s="179" t="s">
        <v>3436</v>
      </c>
      <c r="AH469" s="180" t="s">
        <v>3437</v>
      </c>
      <c r="AI469" s="181"/>
      <c r="AJ469" s="179"/>
      <c r="AK469" s="180"/>
      <c r="AL469" s="181"/>
      <c r="AM469" s="179"/>
      <c r="AN469" s="180"/>
      <c r="AO469" s="181"/>
      <c r="AP469" s="179"/>
      <c r="AQ469" s="180"/>
      <c r="AR469" s="181"/>
      <c r="AS469" s="179"/>
      <c r="AT469" s="180"/>
      <c r="AU469" s="181"/>
      <c r="AV469" s="179"/>
      <c r="AW469" s="180"/>
      <c r="AX469" s="181"/>
      <c r="AY469" s="162"/>
      <c r="AZ469" s="70"/>
      <c r="BA469" s="70"/>
      <c r="BB469" s="70"/>
      <c r="BC469" s="70"/>
      <c r="BD469" s="29"/>
      <c r="BE469" s="29"/>
      <c r="BF469" s="29"/>
      <c r="BG469" s="29"/>
      <c r="BH469" s="29"/>
      <c r="BI469" s="29"/>
    </row>
    <row r="470" spans="1:61" ht="110.4" x14ac:dyDescent="0.3">
      <c r="A470" s="115">
        <v>481</v>
      </c>
      <c r="B470" s="116" t="s">
        <v>7445</v>
      </c>
      <c r="C470" s="115">
        <v>501</v>
      </c>
      <c r="D470" s="117" t="s">
        <v>3436</v>
      </c>
      <c r="E470" s="118" t="s">
        <v>3437</v>
      </c>
      <c r="F470" s="192" t="s">
        <v>3438</v>
      </c>
      <c r="G470" s="118" t="s">
        <v>3461</v>
      </c>
      <c r="H470" s="120">
        <v>2004</v>
      </c>
      <c r="I470" s="118" t="s">
        <v>3462</v>
      </c>
      <c r="J470" s="121">
        <v>81372.06</v>
      </c>
      <c r="K470" s="329" t="s">
        <v>844</v>
      </c>
      <c r="L470" s="180" t="s">
        <v>3463</v>
      </c>
      <c r="M470" s="180" t="s">
        <v>3464</v>
      </c>
      <c r="N470" s="180" t="s">
        <v>3465</v>
      </c>
      <c r="O470" s="180" t="s">
        <v>3466</v>
      </c>
      <c r="P470" s="180" t="s">
        <v>3467</v>
      </c>
      <c r="Q470" s="180">
        <v>4.0599999999999996</v>
      </c>
      <c r="R470" s="180">
        <v>0</v>
      </c>
      <c r="S470" s="180">
        <v>4.0599999999999996</v>
      </c>
      <c r="T470" s="180">
        <v>0</v>
      </c>
      <c r="U470" s="180">
        <v>4.0599999999999996</v>
      </c>
      <c r="V470" s="180">
        <v>85</v>
      </c>
      <c r="W470" s="180">
        <v>100</v>
      </c>
      <c r="X470" s="154" t="s">
        <v>3468</v>
      </c>
      <c r="Y470" s="180"/>
      <c r="Z470" s="180"/>
      <c r="AA470" s="180"/>
      <c r="AB470" s="180">
        <v>4</v>
      </c>
      <c r="AC470" s="180">
        <v>4</v>
      </c>
      <c r="AD470" s="180">
        <v>9.75</v>
      </c>
      <c r="AE470" s="195">
        <v>5</v>
      </c>
      <c r="AF470" s="178">
        <v>0</v>
      </c>
      <c r="AG470" s="179" t="s">
        <v>3436</v>
      </c>
      <c r="AH470" s="180" t="s">
        <v>3437</v>
      </c>
      <c r="AI470" s="181"/>
      <c r="AJ470" s="179"/>
      <c r="AK470" s="180"/>
      <c r="AL470" s="181"/>
      <c r="AM470" s="179"/>
      <c r="AN470" s="180"/>
      <c r="AO470" s="181"/>
      <c r="AP470" s="179"/>
      <c r="AQ470" s="180"/>
      <c r="AR470" s="181"/>
      <c r="AS470" s="179"/>
      <c r="AT470" s="180"/>
      <c r="AU470" s="181"/>
      <c r="AV470" s="179"/>
      <c r="AW470" s="180"/>
      <c r="AX470" s="181"/>
      <c r="AY470" s="162"/>
      <c r="AZ470" s="70"/>
      <c r="BA470" s="70"/>
      <c r="BB470" s="70"/>
      <c r="BC470" s="70"/>
      <c r="BD470" s="29"/>
      <c r="BE470" s="29"/>
      <c r="BF470" s="29"/>
      <c r="BG470" s="29"/>
      <c r="BH470" s="29"/>
      <c r="BI470" s="29"/>
    </row>
    <row r="471" spans="1:61" ht="96.6" x14ac:dyDescent="0.3">
      <c r="A471" s="115">
        <v>481</v>
      </c>
      <c r="B471" s="116" t="s">
        <v>7445</v>
      </c>
      <c r="C471" s="115">
        <v>501</v>
      </c>
      <c r="D471" s="117" t="s">
        <v>3436</v>
      </c>
      <c r="E471" s="118" t="s">
        <v>3437</v>
      </c>
      <c r="F471" s="192" t="s">
        <v>3438</v>
      </c>
      <c r="G471" s="118" t="s">
        <v>3469</v>
      </c>
      <c r="H471" s="120">
        <v>2016</v>
      </c>
      <c r="I471" s="118" t="s">
        <v>3470</v>
      </c>
      <c r="J471" s="121">
        <v>122000</v>
      </c>
      <c r="K471" s="329" t="s">
        <v>693</v>
      </c>
      <c r="L471" s="180" t="s">
        <v>3463</v>
      </c>
      <c r="M471" s="180" t="s">
        <v>3464</v>
      </c>
      <c r="N471" s="180" t="s">
        <v>3471</v>
      </c>
      <c r="O471" s="180" t="s">
        <v>3472</v>
      </c>
      <c r="P471" s="180">
        <v>4010577</v>
      </c>
      <c r="Q471" s="180">
        <v>77.44</v>
      </c>
      <c r="R471" s="180">
        <v>73.44</v>
      </c>
      <c r="S471" s="180">
        <v>4</v>
      </c>
      <c r="T471" s="180">
        <v>0</v>
      </c>
      <c r="U471" s="180">
        <f>SUM(R471:T471)</f>
        <v>77.44</v>
      </c>
      <c r="V471" s="180">
        <v>75</v>
      </c>
      <c r="W471" s="180">
        <v>36.659999999999997</v>
      </c>
      <c r="X471" s="154" t="s">
        <v>3468</v>
      </c>
      <c r="Y471" s="180"/>
      <c r="Z471" s="180"/>
      <c r="AA471" s="180"/>
      <c r="AB471" s="180"/>
      <c r="AC471" s="180"/>
      <c r="AD471" s="180"/>
      <c r="AE471" s="195"/>
      <c r="AF471" s="178"/>
      <c r="AG471" s="179"/>
      <c r="AH471" s="180"/>
      <c r="AI471" s="181"/>
      <c r="AJ471" s="179"/>
      <c r="AK471" s="180"/>
      <c r="AL471" s="181"/>
      <c r="AM471" s="179"/>
      <c r="AN471" s="180"/>
      <c r="AO471" s="181"/>
      <c r="AP471" s="179"/>
      <c r="AQ471" s="180"/>
      <c r="AR471" s="181"/>
      <c r="AS471" s="179"/>
      <c r="AT471" s="180"/>
      <c r="AU471" s="181"/>
      <c r="AV471" s="179"/>
      <c r="AW471" s="180"/>
      <c r="AX471" s="181"/>
      <c r="AY471" s="162"/>
      <c r="AZ471" s="70"/>
      <c r="BA471" s="70"/>
      <c r="BB471" s="70"/>
      <c r="BC471" s="70"/>
      <c r="BD471" s="29"/>
      <c r="BE471" s="29"/>
      <c r="BF471" s="29"/>
      <c r="BG471" s="29"/>
      <c r="BH471" s="29"/>
      <c r="BI471" s="29"/>
    </row>
    <row r="472" spans="1:61" ht="69" x14ac:dyDescent="0.3">
      <c r="A472" s="115">
        <v>481</v>
      </c>
      <c r="B472" s="116" t="s">
        <v>7445</v>
      </c>
      <c r="C472" s="354" t="s">
        <v>3473</v>
      </c>
      <c r="D472" s="355" t="s">
        <v>3474</v>
      </c>
      <c r="E472" s="362" t="s">
        <v>3475</v>
      </c>
      <c r="F472" s="192" t="s">
        <v>3476</v>
      </c>
      <c r="G472" s="133" t="s">
        <v>3477</v>
      </c>
      <c r="H472" s="356" t="s">
        <v>3478</v>
      </c>
      <c r="I472" s="292" t="s">
        <v>3479</v>
      </c>
      <c r="J472" s="121" t="s">
        <v>3480</v>
      </c>
      <c r="K472" s="329" t="s">
        <v>844</v>
      </c>
      <c r="L472" s="152" t="s">
        <v>3481</v>
      </c>
      <c r="M472" s="151" t="s">
        <v>3482</v>
      </c>
      <c r="N472" s="151" t="s">
        <v>3483</v>
      </c>
      <c r="O472" s="151" t="s">
        <v>3484</v>
      </c>
      <c r="P472" s="200" t="s">
        <v>3485</v>
      </c>
      <c r="Q472" s="200" t="s">
        <v>3291</v>
      </c>
      <c r="R472" s="200" t="s">
        <v>3292</v>
      </c>
      <c r="S472" s="200" t="s">
        <v>3291</v>
      </c>
      <c r="T472" s="200" t="s">
        <v>3292</v>
      </c>
      <c r="U472" s="200" t="s">
        <v>3291</v>
      </c>
      <c r="V472" s="200" t="s">
        <v>3486</v>
      </c>
      <c r="W472" s="200" t="s">
        <v>3247</v>
      </c>
      <c r="X472" s="154" t="s">
        <v>3487</v>
      </c>
      <c r="Y472" s="200"/>
      <c r="Z472" s="200"/>
      <c r="AA472" s="200"/>
      <c r="AB472" s="200" t="s">
        <v>3275</v>
      </c>
      <c r="AC472" s="200"/>
      <c r="AD472" s="200"/>
      <c r="AE472" s="357" t="s">
        <v>3276</v>
      </c>
      <c r="AF472" s="178" t="s">
        <v>3488</v>
      </c>
      <c r="AG472" s="358" t="s">
        <v>3474</v>
      </c>
      <c r="AH472" s="200" t="s">
        <v>3489</v>
      </c>
      <c r="AI472" s="181" t="s">
        <v>3387</v>
      </c>
      <c r="AJ472" s="358" t="s">
        <v>3490</v>
      </c>
      <c r="AK472" s="200" t="s">
        <v>3489</v>
      </c>
      <c r="AL472" s="181" t="s">
        <v>3387</v>
      </c>
      <c r="AM472" s="358"/>
      <c r="AN472" s="200"/>
      <c r="AO472" s="181"/>
      <c r="AP472" s="358"/>
      <c r="AQ472" s="200"/>
      <c r="AR472" s="181"/>
      <c r="AS472" s="358" t="s">
        <v>3491</v>
      </c>
      <c r="AT472" s="200" t="s">
        <v>3492</v>
      </c>
      <c r="AU472" s="181" t="s">
        <v>3395</v>
      </c>
      <c r="AV472" s="358"/>
      <c r="AW472" s="200"/>
      <c r="AX472" s="181"/>
      <c r="AY472" s="162"/>
      <c r="AZ472" s="70"/>
      <c r="BA472" s="70"/>
      <c r="BB472" s="70"/>
      <c r="BC472" s="70"/>
      <c r="BD472" s="29"/>
      <c r="BE472" s="29"/>
      <c r="BF472" s="29"/>
      <c r="BG472" s="29"/>
      <c r="BH472" s="29"/>
      <c r="BI472" s="29"/>
    </row>
    <row r="473" spans="1:61" ht="234.6" x14ac:dyDescent="0.3">
      <c r="A473" s="115">
        <v>481</v>
      </c>
      <c r="B473" s="116" t="s">
        <v>7445</v>
      </c>
      <c r="C473" s="354" t="s">
        <v>3493</v>
      </c>
      <c r="D473" s="355" t="s">
        <v>3184</v>
      </c>
      <c r="E473" s="133" t="s">
        <v>3494</v>
      </c>
      <c r="F473" s="192" t="s">
        <v>3495</v>
      </c>
      <c r="G473" s="133" t="s">
        <v>3496</v>
      </c>
      <c r="H473" s="356" t="s">
        <v>3497</v>
      </c>
      <c r="I473" s="292" t="s">
        <v>3496</v>
      </c>
      <c r="J473" s="121" t="s">
        <v>3498</v>
      </c>
      <c r="K473" s="329" t="s">
        <v>655</v>
      </c>
      <c r="L473" s="152" t="s">
        <v>3499</v>
      </c>
      <c r="M473" s="151" t="s">
        <v>3500</v>
      </c>
      <c r="N473" s="360" t="s">
        <v>3501</v>
      </c>
      <c r="O473" s="151" t="s">
        <v>3502</v>
      </c>
      <c r="P473" s="200" t="s">
        <v>3503</v>
      </c>
      <c r="Q473" s="363">
        <v>12.17</v>
      </c>
      <c r="R473" s="363">
        <v>7.39</v>
      </c>
      <c r="S473" s="364">
        <v>4.78</v>
      </c>
      <c r="T473" s="363">
        <v>0</v>
      </c>
      <c r="U473" s="365">
        <v>12.17</v>
      </c>
      <c r="V473" s="364">
        <v>50</v>
      </c>
      <c r="W473" s="364">
        <v>100</v>
      </c>
      <c r="X473" s="154" t="s">
        <v>3504</v>
      </c>
      <c r="Y473" s="200"/>
      <c r="Z473" s="200"/>
      <c r="AA473" s="200"/>
      <c r="AB473" s="200"/>
      <c r="AC473" s="200"/>
      <c r="AD473" s="200"/>
      <c r="AE473" s="357" t="s">
        <v>3276</v>
      </c>
      <c r="AF473" s="178" t="s">
        <v>3271</v>
      </c>
      <c r="AG473" s="358" t="s">
        <v>3505</v>
      </c>
      <c r="AH473" s="200" t="s">
        <v>3506</v>
      </c>
      <c r="AI473" s="181" t="s">
        <v>3313</v>
      </c>
      <c r="AJ473" s="358" t="s">
        <v>3507</v>
      </c>
      <c r="AK473" s="200" t="s">
        <v>3508</v>
      </c>
      <c r="AL473" s="181" t="s">
        <v>3387</v>
      </c>
      <c r="AM473" s="358" t="s">
        <v>3509</v>
      </c>
      <c r="AN473" s="200" t="s">
        <v>3510</v>
      </c>
      <c r="AO473" s="181" t="s">
        <v>3387</v>
      </c>
      <c r="AP473" s="358"/>
      <c r="AQ473" s="200"/>
      <c r="AR473" s="181"/>
      <c r="AS473" s="358"/>
      <c r="AT473" s="200"/>
      <c r="AU473" s="181"/>
      <c r="AV473" s="358"/>
      <c r="AW473" s="200"/>
      <c r="AX473" s="181"/>
      <c r="AY473" s="162"/>
      <c r="AZ473" s="70"/>
      <c r="BA473" s="70"/>
      <c r="BB473" s="70"/>
      <c r="BC473" s="70"/>
      <c r="BD473" s="29"/>
      <c r="BE473" s="29"/>
      <c r="BF473" s="29"/>
      <c r="BG473" s="29"/>
      <c r="BH473" s="29"/>
      <c r="BI473" s="29"/>
    </row>
    <row r="474" spans="1:61" ht="138" x14ac:dyDescent="0.3">
      <c r="A474" s="115">
        <v>481</v>
      </c>
      <c r="B474" s="116" t="s">
        <v>7445</v>
      </c>
      <c r="C474" s="354" t="s">
        <v>3493</v>
      </c>
      <c r="D474" s="355" t="s">
        <v>3184</v>
      </c>
      <c r="E474" s="359" t="s">
        <v>3511</v>
      </c>
      <c r="F474" s="192" t="s">
        <v>3512</v>
      </c>
      <c r="G474" s="133" t="s">
        <v>3513</v>
      </c>
      <c r="H474" s="356" t="s">
        <v>3372</v>
      </c>
      <c r="I474" s="133" t="s">
        <v>3514</v>
      </c>
      <c r="J474" s="121" t="s">
        <v>3515</v>
      </c>
      <c r="K474" s="329" t="s">
        <v>664</v>
      </c>
      <c r="L474" s="151" t="s">
        <v>3516</v>
      </c>
      <c r="M474" s="151" t="s">
        <v>3517</v>
      </c>
      <c r="N474" s="151" t="s">
        <v>3518</v>
      </c>
      <c r="O474" s="151" t="s">
        <v>3519</v>
      </c>
      <c r="P474" s="200" t="s">
        <v>3520</v>
      </c>
      <c r="Q474" s="363">
        <v>5.0999999999999996</v>
      </c>
      <c r="R474" s="363">
        <v>0</v>
      </c>
      <c r="S474" s="363">
        <v>5.0999999999999996</v>
      </c>
      <c r="T474" s="363">
        <v>0</v>
      </c>
      <c r="U474" s="365">
        <v>5.0999999999999996</v>
      </c>
      <c r="V474" s="364">
        <v>80</v>
      </c>
      <c r="W474" s="364">
        <v>100</v>
      </c>
      <c r="X474" s="154" t="s">
        <v>3521</v>
      </c>
      <c r="Y474" s="200"/>
      <c r="Z474" s="200"/>
      <c r="AA474" s="200"/>
      <c r="AB474" s="200"/>
      <c r="AC474" s="200"/>
      <c r="AD474" s="200"/>
      <c r="AE474" s="357" t="s">
        <v>3276</v>
      </c>
      <c r="AF474" s="178">
        <v>80</v>
      </c>
      <c r="AG474" s="179" t="s">
        <v>3184</v>
      </c>
      <c r="AH474" s="180" t="s">
        <v>3522</v>
      </c>
      <c r="AI474" s="181">
        <v>80</v>
      </c>
      <c r="AJ474" s="358"/>
      <c r="AK474" s="200"/>
      <c r="AL474" s="181"/>
      <c r="AM474" s="358"/>
      <c r="AN474" s="200"/>
      <c r="AO474" s="181"/>
      <c r="AP474" s="358"/>
      <c r="AQ474" s="200"/>
      <c r="AR474" s="181"/>
      <c r="AS474" s="358"/>
      <c r="AT474" s="200"/>
      <c r="AU474" s="181"/>
      <c r="AV474" s="358"/>
      <c r="AW474" s="200"/>
      <c r="AX474" s="181"/>
      <c r="AY474" s="162"/>
      <c r="AZ474" s="70"/>
      <c r="BA474" s="70"/>
      <c r="BB474" s="70"/>
      <c r="BC474" s="70"/>
      <c r="BD474" s="29"/>
      <c r="BE474" s="29"/>
      <c r="BF474" s="29"/>
      <c r="BG474" s="29"/>
      <c r="BH474" s="29"/>
      <c r="BI474" s="29"/>
    </row>
    <row r="475" spans="1:61" ht="124.2" x14ac:dyDescent="0.3">
      <c r="A475" s="115">
        <v>481</v>
      </c>
      <c r="B475" s="116" t="s">
        <v>7445</v>
      </c>
      <c r="C475" s="115">
        <v>604</v>
      </c>
      <c r="D475" s="117" t="s">
        <v>3523</v>
      </c>
      <c r="E475" s="118" t="s">
        <v>3524</v>
      </c>
      <c r="F475" s="119">
        <v>10873</v>
      </c>
      <c r="G475" s="118" t="s">
        <v>3525</v>
      </c>
      <c r="H475" s="120">
        <v>2004</v>
      </c>
      <c r="I475" s="118" t="s">
        <v>3526</v>
      </c>
      <c r="J475" s="121">
        <v>42526</v>
      </c>
      <c r="K475" s="329" t="s">
        <v>844</v>
      </c>
      <c r="L475" s="180" t="s">
        <v>3516</v>
      </c>
      <c r="M475" s="180" t="s">
        <v>3527</v>
      </c>
      <c r="N475" s="180" t="s">
        <v>3528</v>
      </c>
      <c r="O475" s="180" t="s">
        <v>3529</v>
      </c>
      <c r="P475" s="180" t="s">
        <v>3530</v>
      </c>
      <c r="Q475" s="200" t="s">
        <v>3387</v>
      </c>
      <c r="R475" s="200" t="s">
        <v>3292</v>
      </c>
      <c r="S475" s="200" t="s">
        <v>3387</v>
      </c>
      <c r="T475" s="200" t="s">
        <v>3274</v>
      </c>
      <c r="U475" s="180">
        <v>25</v>
      </c>
      <c r="V475" s="180">
        <v>90</v>
      </c>
      <c r="W475" s="180">
        <v>100</v>
      </c>
      <c r="X475" s="154" t="s">
        <v>3531</v>
      </c>
      <c r="Y475" s="180"/>
      <c r="Z475" s="180"/>
      <c r="AA475" s="180"/>
      <c r="AB475" s="180">
        <v>4</v>
      </c>
      <c r="AC475" s="180">
        <v>604</v>
      </c>
      <c r="AD475" s="180">
        <v>9.75</v>
      </c>
      <c r="AE475" s="195">
        <v>5</v>
      </c>
      <c r="AF475" s="178">
        <v>90</v>
      </c>
      <c r="AG475" s="179" t="s">
        <v>3523</v>
      </c>
      <c r="AH475" s="180" t="s">
        <v>3532</v>
      </c>
      <c r="AI475" s="181">
        <v>40</v>
      </c>
      <c r="AJ475" s="179" t="s">
        <v>3533</v>
      </c>
      <c r="AK475" s="180" t="s">
        <v>3534</v>
      </c>
      <c r="AL475" s="181">
        <v>15</v>
      </c>
      <c r="AM475" s="179" t="s">
        <v>3535</v>
      </c>
      <c r="AN475" s="180" t="s">
        <v>3536</v>
      </c>
      <c r="AO475" s="181">
        <v>15</v>
      </c>
      <c r="AP475" s="179" t="s">
        <v>3507</v>
      </c>
      <c r="AQ475" s="180" t="s">
        <v>3537</v>
      </c>
      <c r="AR475" s="181">
        <v>20</v>
      </c>
      <c r="AS475" s="179"/>
      <c r="AT475" s="180"/>
      <c r="AU475" s="181"/>
      <c r="AV475" s="159"/>
      <c r="AW475" s="180"/>
      <c r="AX475" s="181"/>
      <c r="AY475" s="162"/>
      <c r="AZ475" s="70"/>
      <c r="BA475" s="70"/>
      <c r="BB475" s="70"/>
      <c r="BC475" s="70"/>
      <c r="BD475" s="29"/>
      <c r="BE475" s="29"/>
      <c r="BF475" s="29"/>
      <c r="BG475" s="29"/>
      <c r="BH475" s="29"/>
      <c r="BI475" s="29"/>
    </row>
    <row r="476" spans="1:61" ht="193.2" x14ac:dyDescent="0.3">
      <c r="A476" s="115">
        <v>481</v>
      </c>
      <c r="B476" s="116" t="s">
        <v>7445</v>
      </c>
      <c r="C476" s="115">
        <v>604</v>
      </c>
      <c r="D476" s="117" t="s">
        <v>3523</v>
      </c>
      <c r="E476" s="362" t="s">
        <v>3538</v>
      </c>
      <c r="F476" s="119">
        <v>10873</v>
      </c>
      <c r="G476" s="191" t="s">
        <v>3539</v>
      </c>
      <c r="H476" s="356" t="s">
        <v>3497</v>
      </c>
      <c r="I476" s="191" t="s">
        <v>3540</v>
      </c>
      <c r="J476" s="121" t="s">
        <v>3541</v>
      </c>
      <c r="K476" s="329" t="s">
        <v>655</v>
      </c>
      <c r="L476" s="153" t="s">
        <v>3516</v>
      </c>
      <c r="M476" s="155" t="s">
        <v>3542</v>
      </c>
      <c r="N476" s="155" t="s">
        <v>3543</v>
      </c>
      <c r="O476" s="155" t="s">
        <v>3544</v>
      </c>
      <c r="P476" s="200" t="s">
        <v>3545</v>
      </c>
      <c r="Q476" s="200" t="s">
        <v>3291</v>
      </c>
      <c r="R476" s="200" t="s">
        <v>3292</v>
      </c>
      <c r="S476" s="200" t="s">
        <v>3291</v>
      </c>
      <c r="T476" s="200" t="s">
        <v>3274</v>
      </c>
      <c r="U476" s="180">
        <v>30</v>
      </c>
      <c r="V476" s="200" t="s">
        <v>3488</v>
      </c>
      <c r="W476" s="200" t="s">
        <v>3247</v>
      </c>
      <c r="X476" s="154" t="s">
        <v>3546</v>
      </c>
      <c r="Y476" s="200"/>
      <c r="Z476" s="200"/>
      <c r="AA476" s="200"/>
      <c r="AB476" s="200" t="s">
        <v>3275</v>
      </c>
      <c r="AC476" s="180">
        <v>604</v>
      </c>
      <c r="AD476" s="180">
        <v>9.75</v>
      </c>
      <c r="AE476" s="357" t="s">
        <v>3276</v>
      </c>
      <c r="AF476" s="178">
        <v>70</v>
      </c>
      <c r="AG476" s="179" t="s">
        <v>3523</v>
      </c>
      <c r="AH476" s="180" t="s">
        <v>3532</v>
      </c>
      <c r="AI476" s="181" t="s">
        <v>3547</v>
      </c>
      <c r="AJ476" s="358" t="s">
        <v>3548</v>
      </c>
      <c r="AK476" s="200" t="s">
        <v>3549</v>
      </c>
      <c r="AL476" s="181" t="s">
        <v>3276</v>
      </c>
      <c r="AM476" s="179" t="s">
        <v>3533</v>
      </c>
      <c r="AN476" s="180" t="s">
        <v>3534</v>
      </c>
      <c r="AO476" s="181">
        <v>15</v>
      </c>
      <c r="AP476" s="179" t="s">
        <v>3535</v>
      </c>
      <c r="AQ476" s="180" t="s">
        <v>3536</v>
      </c>
      <c r="AR476" s="181">
        <v>5</v>
      </c>
      <c r="AS476" s="179"/>
      <c r="AT476" s="180"/>
      <c r="AU476" s="181"/>
      <c r="AV476" s="159"/>
      <c r="AW476" s="180"/>
      <c r="AX476" s="181"/>
      <c r="AY476" s="162"/>
      <c r="AZ476" s="70"/>
      <c r="BA476" s="70"/>
      <c r="BB476" s="70"/>
      <c r="BC476" s="70"/>
      <c r="BD476" s="29"/>
      <c r="BE476" s="29"/>
      <c r="BF476" s="29"/>
      <c r="BG476" s="29"/>
      <c r="BH476" s="29"/>
      <c r="BI476" s="29"/>
    </row>
    <row r="477" spans="1:61" ht="110.4" x14ac:dyDescent="0.3">
      <c r="A477" s="115">
        <v>481</v>
      </c>
      <c r="B477" s="116" t="s">
        <v>7445</v>
      </c>
      <c r="C477" s="115">
        <v>604</v>
      </c>
      <c r="D477" s="117" t="s">
        <v>3523</v>
      </c>
      <c r="E477" s="118" t="s">
        <v>3524</v>
      </c>
      <c r="F477" s="119">
        <v>10873</v>
      </c>
      <c r="G477" s="133" t="s">
        <v>3550</v>
      </c>
      <c r="H477" s="356" t="s">
        <v>3551</v>
      </c>
      <c r="I477" s="133" t="s">
        <v>3552</v>
      </c>
      <c r="J477" s="121" t="s">
        <v>3553</v>
      </c>
      <c r="K477" s="329" t="s">
        <v>664</v>
      </c>
      <c r="L477" s="151" t="s">
        <v>3554</v>
      </c>
      <c r="M477" s="151" t="s">
        <v>3555</v>
      </c>
      <c r="N477" s="151" t="s">
        <v>3556</v>
      </c>
      <c r="O477" s="151" t="s">
        <v>3557</v>
      </c>
      <c r="P477" s="200" t="s">
        <v>3558</v>
      </c>
      <c r="Q477" s="200" t="s">
        <v>3387</v>
      </c>
      <c r="R477" s="200" t="s">
        <v>3292</v>
      </c>
      <c r="S477" s="200" t="s">
        <v>3387</v>
      </c>
      <c r="T477" s="200" t="s">
        <v>3274</v>
      </c>
      <c r="U477" s="180">
        <v>25</v>
      </c>
      <c r="V477" s="200" t="s">
        <v>3304</v>
      </c>
      <c r="W477" s="200" t="s">
        <v>3247</v>
      </c>
      <c r="X477" s="154" t="s">
        <v>3559</v>
      </c>
      <c r="Y477" s="200"/>
      <c r="Z477" s="200"/>
      <c r="AA477" s="200"/>
      <c r="AB477" s="200" t="s">
        <v>3275</v>
      </c>
      <c r="AC477" s="180">
        <v>604</v>
      </c>
      <c r="AD477" s="180">
        <v>9.75</v>
      </c>
      <c r="AE477" s="357" t="s">
        <v>3276</v>
      </c>
      <c r="AF477" s="178">
        <v>80</v>
      </c>
      <c r="AG477" s="179" t="s">
        <v>3523</v>
      </c>
      <c r="AH477" s="180" t="s">
        <v>3532</v>
      </c>
      <c r="AI477" s="181" t="s">
        <v>3303</v>
      </c>
      <c r="AJ477" s="358" t="s">
        <v>3548</v>
      </c>
      <c r="AK477" s="200" t="s">
        <v>3549</v>
      </c>
      <c r="AL477" s="181" t="s">
        <v>3274</v>
      </c>
      <c r="AM477" s="179" t="s">
        <v>3507</v>
      </c>
      <c r="AN477" s="180" t="s">
        <v>3537</v>
      </c>
      <c r="AO477" s="181">
        <v>25</v>
      </c>
      <c r="AP477" s="179" t="s">
        <v>3533</v>
      </c>
      <c r="AQ477" s="180" t="s">
        <v>3534</v>
      </c>
      <c r="AR477" s="181">
        <v>15</v>
      </c>
      <c r="AS477" s="179" t="s">
        <v>3535</v>
      </c>
      <c r="AT477" s="180" t="s">
        <v>3536</v>
      </c>
      <c r="AU477" s="181" t="s">
        <v>3276</v>
      </c>
      <c r="AV477" s="179"/>
      <c r="AW477" s="180"/>
      <c r="AX477" s="181"/>
      <c r="AY477" s="162"/>
      <c r="AZ477" s="70"/>
      <c r="BA477" s="70"/>
      <c r="BB477" s="70"/>
      <c r="BC477" s="70"/>
      <c r="BD477" s="29"/>
      <c r="BE477" s="29"/>
      <c r="BF477" s="29"/>
      <c r="BG477" s="29"/>
      <c r="BH477" s="29"/>
      <c r="BI477" s="29"/>
    </row>
    <row r="478" spans="1:61" ht="96.6" x14ac:dyDescent="0.3">
      <c r="A478" s="115">
        <v>481</v>
      </c>
      <c r="B478" s="116" t="s">
        <v>7445</v>
      </c>
      <c r="C478" s="115">
        <v>606</v>
      </c>
      <c r="D478" s="117" t="s">
        <v>3184</v>
      </c>
      <c r="E478" s="118" t="s">
        <v>3560</v>
      </c>
      <c r="F478" s="192" t="s">
        <v>3561</v>
      </c>
      <c r="G478" s="118" t="s">
        <v>3562</v>
      </c>
      <c r="H478" s="120">
        <v>2005</v>
      </c>
      <c r="I478" s="118" t="s">
        <v>3563</v>
      </c>
      <c r="J478" s="121">
        <v>55414.92</v>
      </c>
      <c r="K478" s="329" t="s">
        <v>664</v>
      </c>
      <c r="L478" s="180" t="s">
        <v>3564</v>
      </c>
      <c r="M478" s="180" t="s">
        <v>3565</v>
      </c>
      <c r="N478" s="180" t="s">
        <v>3566</v>
      </c>
      <c r="O478" s="180" t="s">
        <v>3567</v>
      </c>
      <c r="P478" s="180">
        <v>3502690</v>
      </c>
      <c r="Q478" s="180">
        <v>5.13</v>
      </c>
      <c r="R478" s="180">
        <v>0</v>
      </c>
      <c r="S478" s="180">
        <v>5.13</v>
      </c>
      <c r="T478" s="180">
        <v>0</v>
      </c>
      <c r="U478" s="180">
        <v>5.13</v>
      </c>
      <c r="V478" s="180">
        <v>50</v>
      </c>
      <c r="W478" s="180">
        <v>100</v>
      </c>
      <c r="X478" s="154" t="s">
        <v>3568</v>
      </c>
      <c r="Y478" s="180"/>
      <c r="Z478" s="180"/>
      <c r="AA478" s="180"/>
      <c r="AB478" s="180">
        <v>4</v>
      </c>
      <c r="AC478" s="180">
        <v>606</v>
      </c>
      <c r="AD478" s="180">
        <v>9.75</v>
      </c>
      <c r="AE478" s="195">
        <v>5</v>
      </c>
      <c r="AF478" s="178">
        <v>30</v>
      </c>
      <c r="AG478" s="179" t="s">
        <v>3184</v>
      </c>
      <c r="AH478" s="180" t="s">
        <v>3522</v>
      </c>
      <c r="AI478" s="181">
        <v>10</v>
      </c>
      <c r="AJ478" s="179" t="s">
        <v>3569</v>
      </c>
      <c r="AK478" s="180" t="s">
        <v>3522</v>
      </c>
      <c r="AL478" s="181">
        <v>10</v>
      </c>
      <c r="AM478" s="179" t="s">
        <v>3570</v>
      </c>
      <c r="AN478" s="180" t="s">
        <v>3571</v>
      </c>
      <c r="AO478" s="181">
        <v>10</v>
      </c>
      <c r="AP478" s="179"/>
      <c r="AQ478" s="180"/>
      <c r="AR478" s="181"/>
      <c r="AS478" s="179"/>
      <c r="AT478" s="180"/>
      <c r="AU478" s="181"/>
      <c r="AV478" s="179"/>
      <c r="AW478" s="180"/>
      <c r="AX478" s="181"/>
      <c r="AY478" s="162"/>
      <c r="AZ478" s="70"/>
      <c r="BA478" s="70"/>
      <c r="BB478" s="70"/>
      <c r="BC478" s="70"/>
      <c r="BD478" s="29"/>
      <c r="BE478" s="29"/>
      <c r="BF478" s="29"/>
      <c r="BG478" s="29"/>
      <c r="BH478" s="29"/>
      <c r="BI478" s="29"/>
    </row>
    <row r="479" spans="1:61" ht="110.4" x14ac:dyDescent="0.3">
      <c r="A479" s="115">
        <v>481</v>
      </c>
      <c r="B479" s="116" t="s">
        <v>7445</v>
      </c>
      <c r="C479" s="115">
        <v>605</v>
      </c>
      <c r="D479" s="117" t="s">
        <v>3474</v>
      </c>
      <c r="E479" s="118" t="s">
        <v>3572</v>
      </c>
      <c r="F479" s="192" t="s">
        <v>3573</v>
      </c>
      <c r="G479" s="118" t="s">
        <v>3574</v>
      </c>
      <c r="H479" s="120">
        <v>2007</v>
      </c>
      <c r="I479" s="118" t="s">
        <v>3575</v>
      </c>
      <c r="J479" s="121">
        <v>72100</v>
      </c>
      <c r="K479" s="329" t="s">
        <v>655</v>
      </c>
      <c r="L479" s="180" t="s">
        <v>3576</v>
      </c>
      <c r="M479" s="180" t="s">
        <v>3577</v>
      </c>
      <c r="N479" s="180" t="s">
        <v>3578</v>
      </c>
      <c r="O479" s="180" t="s">
        <v>3579</v>
      </c>
      <c r="P479" s="180">
        <v>3503491</v>
      </c>
      <c r="Q479" s="180">
        <v>50</v>
      </c>
      <c r="R479" s="180">
        <v>0</v>
      </c>
      <c r="S479" s="180">
        <v>50</v>
      </c>
      <c r="T479" s="180">
        <v>0</v>
      </c>
      <c r="U479" s="180">
        <v>50</v>
      </c>
      <c r="V479" s="180">
        <v>80</v>
      </c>
      <c r="W479" s="180">
        <v>100</v>
      </c>
      <c r="X479" s="154" t="s">
        <v>3580</v>
      </c>
      <c r="Y479" s="180"/>
      <c r="Z479" s="180"/>
      <c r="AA479" s="180"/>
      <c r="AB479" s="180">
        <v>4</v>
      </c>
      <c r="AC479" s="180">
        <v>605</v>
      </c>
      <c r="AD479" s="180">
        <v>9.75</v>
      </c>
      <c r="AE479" s="195">
        <v>5</v>
      </c>
      <c r="AF479" s="178">
        <v>80</v>
      </c>
      <c r="AG479" s="179" t="s">
        <v>3474</v>
      </c>
      <c r="AH479" s="180" t="s">
        <v>3581</v>
      </c>
      <c r="AI479" s="181">
        <v>70</v>
      </c>
      <c r="AJ479" s="179" t="s">
        <v>3582</v>
      </c>
      <c r="AK479" s="180" t="s">
        <v>3583</v>
      </c>
      <c r="AL479" s="181">
        <v>5</v>
      </c>
      <c r="AM479" s="179" t="s">
        <v>3584</v>
      </c>
      <c r="AN479" s="180" t="s">
        <v>3585</v>
      </c>
      <c r="AO479" s="181">
        <v>5</v>
      </c>
      <c r="AP479" s="179"/>
      <c r="AQ479" s="180"/>
      <c r="AR479" s="181"/>
      <c r="AS479" s="179"/>
      <c r="AT479" s="180"/>
      <c r="AU479" s="181"/>
      <c r="AV479" s="179"/>
      <c r="AW479" s="180"/>
      <c r="AX479" s="181"/>
      <c r="AY479" s="162"/>
      <c r="AZ479" s="70"/>
      <c r="BA479" s="70"/>
      <c r="BB479" s="70"/>
      <c r="BC479" s="70"/>
      <c r="BD479" s="29"/>
      <c r="BE479" s="29"/>
      <c r="BF479" s="29"/>
      <c r="BG479" s="29"/>
      <c r="BH479" s="29"/>
      <c r="BI479" s="29"/>
    </row>
    <row r="480" spans="1:61" ht="96.6" x14ac:dyDescent="0.3">
      <c r="A480" s="115">
        <v>481</v>
      </c>
      <c r="B480" s="116" t="s">
        <v>7445</v>
      </c>
      <c r="C480" s="115">
        <v>605</v>
      </c>
      <c r="D480" s="117" t="s">
        <v>3474</v>
      </c>
      <c r="E480" s="118" t="s">
        <v>3572</v>
      </c>
      <c r="F480" s="192" t="s">
        <v>3573</v>
      </c>
      <c r="G480" s="118" t="s">
        <v>3586</v>
      </c>
      <c r="H480" s="120">
        <v>2003</v>
      </c>
      <c r="I480" s="118" t="s">
        <v>3587</v>
      </c>
      <c r="J480" s="121">
        <v>147235.09</v>
      </c>
      <c r="K480" s="329" t="s">
        <v>664</v>
      </c>
      <c r="L480" s="180" t="s">
        <v>3576</v>
      </c>
      <c r="M480" s="180" t="s">
        <v>3577</v>
      </c>
      <c r="N480" s="180" t="s">
        <v>3588</v>
      </c>
      <c r="O480" s="180" t="s">
        <v>3589</v>
      </c>
      <c r="P480" s="180" t="s">
        <v>3590</v>
      </c>
      <c r="Q480" s="180">
        <v>70</v>
      </c>
      <c r="R480" s="180">
        <v>0</v>
      </c>
      <c r="S480" s="180">
        <v>70</v>
      </c>
      <c r="T480" s="180">
        <v>0</v>
      </c>
      <c r="U480" s="180">
        <v>70</v>
      </c>
      <c r="V480" s="180">
        <v>90</v>
      </c>
      <c r="W480" s="180">
        <v>100</v>
      </c>
      <c r="X480" s="154" t="s">
        <v>3487</v>
      </c>
      <c r="Y480" s="180"/>
      <c r="Z480" s="180"/>
      <c r="AA480" s="180"/>
      <c r="AB480" s="180">
        <v>4</v>
      </c>
      <c r="AC480" s="180">
        <v>605</v>
      </c>
      <c r="AD480" s="180">
        <v>9.75</v>
      </c>
      <c r="AE480" s="195">
        <v>5</v>
      </c>
      <c r="AF480" s="178">
        <v>90</v>
      </c>
      <c r="AG480" s="179" t="s">
        <v>3474</v>
      </c>
      <c r="AH480" s="180" t="s">
        <v>3581</v>
      </c>
      <c r="AI480" s="181">
        <v>80</v>
      </c>
      <c r="AJ480" s="179" t="s">
        <v>3582</v>
      </c>
      <c r="AK480" s="180" t="s">
        <v>3583</v>
      </c>
      <c r="AL480" s="181">
        <v>5</v>
      </c>
      <c r="AM480" s="179" t="s">
        <v>3584</v>
      </c>
      <c r="AN480" s="180" t="s">
        <v>3585</v>
      </c>
      <c r="AO480" s="181">
        <v>5</v>
      </c>
      <c r="AP480" s="179"/>
      <c r="AQ480" s="180"/>
      <c r="AR480" s="181"/>
      <c r="AS480" s="179"/>
      <c r="AT480" s="180"/>
      <c r="AU480" s="181"/>
      <c r="AV480" s="179"/>
      <c r="AW480" s="180"/>
      <c r="AX480" s="181"/>
      <c r="AY480" s="162"/>
      <c r="AZ480" s="70"/>
      <c r="BA480" s="70"/>
      <c r="BB480" s="70"/>
      <c r="BC480" s="70"/>
      <c r="BD480" s="29"/>
      <c r="BE480" s="29"/>
      <c r="BF480" s="29"/>
      <c r="BG480" s="29"/>
      <c r="BH480" s="29"/>
      <c r="BI480" s="29"/>
    </row>
    <row r="481" spans="1:61" ht="69" x14ac:dyDescent="0.3">
      <c r="A481" s="115">
        <v>481</v>
      </c>
      <c r="B481" s="116" t="s">
        <v>7445</v>
      </c>
      <c r="C481" s="354" t="s">
        <v>3591</v>
      </c>
      <c r="D481" s="355" t="s">
        <v>3474</v>
      </c>
      <c r="E481" s="191" t="s">
        <v>3572</v>
      </c>
      <c r="F481" s="192" t="s">
        <v>3573</v>
      </c>
      <c r="G481" s="191" t="s">
        <v>3592</v>
      </c>
      <c r="H481" s="356" t="s">
        <v>3287</v>
      </c>
      <c r="I481" s="191" t="s">
        <v>3593</v>
      </c>
      <c r="J481" s="121" t="s">
        <v>3594</v>
      </c>
      <c r="K481" s="329" t="s">
        <v>693</v>
      </c>
      <c r="L481" s="155" t="s">
        <v>3595</v>
      </c>
      <c r="M481" s="155" t="s">
        <v>3596</v>
      </c>
      <c r="N481" s="155" t="s">
        <v>3597</v>
      </c>
      <c r="O481" s="155" t="s">
        <v>3598</v>
      </c>
      <c r="P481" s="200" t="s">
        <v>3599</v>
      </c>
      <c r="Q481" s="200" t="s">
        <v>3247</v>
      </c>
      <c r="R481" s="200" t="s">
        <v>3600</v>
      </c>
      <c r="S481" s="200" t="s">
        <v>3601</v>
      </c>
      <c r="T481" s="200" t="s">
        <v>3291</v>
      </c>
      <c r="U481" s="200" t="s">
        <v>3247</v>
      </c>
      <c r="V481" s="366">
        <v>0.2</v>
      </c>
      <c r="W481" s="200" t="s">
        <v>3291</v>
      </c>
      <c r="X481" s="154" t="s">
        <v>3487</v>
      </c>
      <c r="Y481" s="200"/>
      <c r="Z481" s="200"/>
      <c r="AA481" s="200"/>
      <c r="AB481" s="200" t="s">
        <v>3275</v>
      </c>
      <c r="AC481" s="200"/>
      <c r="AD481" s="200"/>
      <c r="AE481" s="357" t="s">
        <v>3276</v>
      </c>
      <c r="AF481" s="178" t="s">
        <v>3291</v>
      </c>
      <c r="AG481" s="184" t="s">
        <v>3474</v>
      </c>
      <c r="AH481" s="155" t="s">
        <v>3581</v>
      </c>
      <c r="AI481" s="181">
        <v>20</v>
      </c>
      <c r="AJ481" s="358"/>
      <c r="AK481" s="200"/>
      <c r="AL481" s="181"/>
      <c r="AM481" s="358"/>
      <c r="AN481" s="200"/>
      <c r="AO481" s="181"/>
      <c r="AP481" s="358"/>
      <c r="AQ481" s="200"/>
      <c r="AR481" s="181"/>
      <c r="AS481" s="358"/>
      <c r="AT481" s="200"/>
      <c r="AU481" s="181"/>
      <c r="AV481" s="358"/>
      <c r="AW481" s="200"/>
      <c r="AX481" s="181"/>
      <c r="AY481" s="162"/>
      <c r="AZ481" s="70"/>
      <c r="BA481" s="70"/>
      <c r="BB481" s="70"/>
      <c r="BC481" s="70"/>
      <c r="BD481" s="29"/>
      <c r="BE481" s="29"/>
      <c r="BF481" s="29"/>
      <c r="BG481" s="29"/>
      <c r="BH481" s="29"/>
      <c r="BI481" s="29"/>
    </row>
    <row r="482" spans="1:61" ht="110.4" x14ac:dyDescent="0.3">
      <c r="A482" s="115">
        <v>481</v>
      </c>
      <c r="B482" s="116" t="s">
        <v>7445</v>
      </c>
      <c r="C482" s="354" t="s">
        <v>3493</v>
      </c>
      <c r="D482" s="355" t="s">
        <v>3184</v>
      </c>
      <c r="E482" s="191" t="s">
        <v>3602</v>
      </c>
      <c r="F482" s="192" t="s">
        <v>3495</v>
      </c>
      <c r="G482" s="191" t="s">
        <v>3603</v>
      </c>
      <c r="H482" s="356" t="s">
        <v>3604</v>
      </c>
      <c r="I482" s="191" t="s">
        <v>3605</v>
      </c>
      <c r="J482" s="121" t="s">
        <v>3606</v>
      </c>
      <c r="K482" s="329" t="s">
        <v>844</v>
      </c>
      <c r="L482" s="155" t="s">
        <v>3607</v>
      </c>
      <c r="M482" s="155" t="s">
        <v>3608</v>
      </c>
      <c r="N482" s="155" t="s">
        <v>3609</v>
      </c>
      <c r="O482" s="155" t="s">
        <v>3610</v>
      </c>
      <c r="P482" s="200" t="s">
        <v>3611</v>
      </c>
      <c r="Q482" s="200" t="s">
        <v>3612</v>
      </c>
      <c r="R482" s="200" t="s">
        <v>3613</v>
      </c>
      <c r="S482" s="200" t="s">
        <v>3614</v>
      </c>
      <c r="T482" s="200" t="s">
        <v>3615</v>
      </c>
      <c r="U482" s="200" t="s">
        <v>3612</v>
      </c>
      <c r="V482" s="366">
        <v>0.8</v>
      </c>
      <c r="W482" s="200" t="s">
        <v>3616</v>
      </c>
      <c r="X482" s="154" t="s">
        <v>3617</v>
      </c>
      <c r="Y482" s="200"/>
      <c r="Z482" s="200"/>
      <c r="AA482" s="200"/>
      <c r="AB482" s="200"/>
      <c r="AC482" s="200"/>
      <c r="AD482" s="200"/>
      <c r="AE482" s="357"/>
      <c r="AF482" s="178" t="s">
        <v>3247</v>
      </c>
      <c r="AG482" s="184" t="s">
        <v>3184</v>
      </c>
      <c r="AH482" s="155" t="s">
        <v>3522</v>
      </c>
      <c r="AI482" s="181">
        <v>30</v>
      </c>
      <c r="AJ482" s="358" t="s">
        <v>3618</v>
      </c>
      <c r="AK482" s="200" t="s">
        <v>3506</v>
      </c>
      <c r="AL482" s="181" t="s">
        <v>3291</v>
      </c>
      <c r="AM482" s="358" t="s">
        <v>3619</v>
      </c>
      <c r="AN482" s="200" t="s">
        <v>3620</v>
      </c>
      <c r="AO482" s="181" t="s">
        <v>3274</v>
      </c>
      <c r="AP482" s="358" t="s">
        <v>3621</v>
      </c>
      <c r="AQ482" s="200" t="s">
        <v>3620</v>
      </c>
      <c r="AR482" s="181" t="s">
        <v>3291</v>
      </c>
      <c r="AS482" s="358" t="s">
        <v>3622</v>
      </c>
      <c r="AT482" s="200" t="s">
        <v>3506</v>
      </c>
      <c r="AU482" s="181" t="s">
        <v>3291</v>
      </c>
      <c r="AV482" s="358"/>
      <c r="AW482" s="200"/>
      <c r="AX482" s="181"/>
      <c r="AY482" s="162"/>
      <c r="AZ482" s="70"/>
      <c r="BA482" s="70"/>
      <c r="BB482" s="70"/>
      <c r="BC482" s="70"/>
      <c r="BD482" s="29"/>
      <c r="BE482" s="29"/>
      <c r="BF482" s="29"/>
      <c r="BG482" s="29"/>
      <c r="BH482" s="29"/>
      <c r="BI482" s="29"/>
    </row>
    <row r="483" spans="1:61" ht="82.8" x14ac:dyDescent="0.3">
      <c r="A483" s="115">
        <v>481</v>
      </c>
      <c r="B483" s="116" t="s">
        <v>7445</v>
      </c>
      <c r="C483" s="354" t="s">
        <v>3623</v>
      </c>
      <c r="D483" s="355" t="s">
        <v>3184</v>
      </c>
      <c r="E483" s="133" t="s">
        <v>3624</v>
      </c>
      <c r="F483" s="192" t="s">
        <v>3625</v>
      </c>
      <c r="G483" s="133" t="s">
        <v>3626</v>
      </c>
      <c r="H483" s="356" t="s">
        <v>3551</v>
      </c>
      <c r="I483" s="133" t="s">
        <v>3627</v>
      </c>
      <c r="J483" s="121" t="s">
        <v>3628</v>
      </c>
      <c r="K483" s="329" t="s">
        <v>664</v>
      </c>
      <c r="L483" s="152" t="s">
        <v>3629</v>
      </c>
      <c r="M483" s="151" t="s">
        <v>3630</v>
      </c>
      <c r="N483" s="360" t="s">
        <v>3631</v>
      </c>
      <c r="O483" s="151" t="s">
        <v>3632</v>
      </c>
      <c r="P483" s="200" t="s">
        <v>3633</v>
      </c>
      <c r="Q483" s="200" t="s">
        <v>3634</v>
      </c>
      <c r="R483" s="200" t="s">
        <v>3292</v>
      </c>
      <c r="S483" s="200" t="s">
        <v>3635</v>
      </c>
      <c r="T483" s="200" t="s">
        <v>3636</v>
      </c>
      <c r="U483" s="200" t="s">
        <v>3637</v>
      </c>
      <c r="V483" s="200" t="s">
        <v>3284</v>
      </c>
      <c r="W483" s="200" t="s">
        <v>3247</v>
      </c>
      <c r="X483" s="154" t="s">
        <v>3638</v>
      </c>
      <c r="Y483" s="200" t="s">
        <v>3273</v>
      </c>
      <c r="Z483" s="200" t="s">
        <v>3639</v>
      </c>
      <c r="AA483" s="200" t="s">
        <v>3273</v>
      </c>
      <c r="AB483" s="200"/>
      <c r="AC483" s="200"/>
      <c r="AD483" s="200"/>
      <c r="AE483" s="357"/>
      <c r="AF483" s="178" t="s">
        <v>3274</v>
      </c>
      <c r="AG483" s="184" t="s">
        <v>3640</v>
      </c>
      <c r="AH483" s="200"/>
      <c r="AI483" s="181" t="s">
        <v>3292</v>
      </c>
      <c r="AJ483" s="358" t="s">
        <v>3641</v>
      </c>
      <c r="AK483" s="200"/>
      <c r="AL483" s="181" t="s">
        <v>3274</v>
      </c>
      <c r="AM483" s="358"/>
      <c r="AN483" s="200"/>
      <c r="AO483" s="181"/>
      <c r="AP483" s="358"/>
      <c r="AQ483" s="200"/>
      <c r="AR483" s="181"/>
      <c r="AS483" s="358"/>
      <c r="AT483" s="200"/>
      <c r="AU483" s="181"/>
      <c r="AV483" s="358"/>
      <c r="AW483" s="200"/>
      <c r="AX483" s="181"/>
      <c r="AY483" s="162"/>
      <c r="AZ483" s="70"/>
      <c r="BA483" s="70"/>
      <c r="BB483" s="70"/>
      <c r="BC483" s="70"/>
      <c r="BD483" s="29"/>
      <c r="BE483" s="29"/>
      <c r="BF483" s="29"/>
      <c r="BG483" s="29"/>
      <c r="BH483" s="29"/>
      <c r="BI483" s="29"/>
    </row>
    <row r="484" spans="1:61" ht="82.8" x14ac:dyDescent="0.3">
      <c r="A484" s="115">
        <v>481</v>
      </c>
      <c r="B484" s="116" t="s">
        <v>7445</v>
      </c>
      <c r="C484" s="354" t="s">
        <v>3623</v>
      </c>
      <c r="D484" s="355" t="s">
        <v>3184</v>
      </c>
      <c r="E484" s="133" t="s">
        <v>3642</v>
      </c>
      <c r="F484" s="192" t="s">
        <v>3625</v>
      </c>
      <c r="G484" s="133" t="s">
        <v>3643</v>
      </c>
      <c r="H484" s="356" t="s">
        <v>3644</v>
      </c>
      <c r="I484" s="133" t="s">
        <v>3645</v>
      </c>
      <c r="J484" s="121" t="s">
        <v>3646</v>
      </c>
      <c r="K484" s="329" t="s">
        <v>844</v>
      </c>
      <c r="L484" s="152" t="s">
        <v>3647</v>
      </c>
      <c r="M484" s="151" t="s">
        <v>3648</v>
      </c>
      <c r="N484" s="360" t="s">
        <v>3649</v>
      </c>
      <c r="O484" s="151" t="s">
        <v>3650</v>
      </c>
      <c r="P484" s="200" t="s">
        <v>3651</v>
      </c>
      <c r="Q484" s="200" t="s">
        <v>3291</v>
      </c>
      <c r="R484" s="200" t="s">
        <v>3613</v>
      </c>
      <c r="S484" s="200" t="s">
        <v>3291</v>
      </c>
      <c r="T484" s="200" t="s">
        <v>3636</v>
      </c>
      <c r="U484" s="200" t="s">
        <v>3652</v>
      </c>
      <c r="V484" s="200" t="s">
        <v>3376</v>
      </c>
      <c r="W484" s="200" t="s">
        <v>3247</v>
      </c>
      <c r="X484" s="154" t="s">
        <v>3653</v>
      </c>
      <c r="Y484" s="200" t="s">
        <v>3295</v>
      </c>
      <c r="Z484" s="200" t="s">
        <v>3294</v>
      </c>
      <c r="AA484" s="200" t="s">
        <v>3275</v>
      </c>
      <c r="AB484" s="200"/>
      <c r="AC484" s="200"/>
      <c r="AD484" s="200"/>
      <c r="AE484" s="357"/>
      <c r="AF484" s="178" t="s">
        <v>3292</v>
      </c>
      <c r="AG484" s="184" t="s">
        <v>3640</v>
      </c>
      <c r="AH484" s="200"/>
      <c r="AI484" s="181" t="s">
        <v>3292</v>
      </c>
      <c r="AJ484" s="358" t="s">
        <v>3654</v>
      </c>
      <c r="AK484" s="200"/>
      <c r="AL484" s="181" t="s">
        <v>3292</v>
      </c>
      <c r="AM484" s="358" t="s">
        <v>3641</v>
      </c>
      <c r="AN484" s="200"/>
      <c r="AO484" s="181" t="s">
        <v>3292</v>
      </c>
      <c r="AP484" s="358"/>
      <c r="AQ484" s="200"/>
      <c r="AR484" s="181"/>
      <c r="AS484" s="358"/>
      <c r="AT484" s="200"/>
      <c r="AU484" s="181"/>
      <c r="AV484" s="358"/>
      <c r="AW484" s="200"/>
      <c r="AX484" s="181"/>
      <c r="AY484" s="162"/>
      <c r="AZ484" s="70"/>
      <c r="BA484" s="70"/>
      <c r="BB484" s="70"/>
      <c r="BC484" s="70"/>
      <c r="BD484" s="29"/>
      <c r="BE484" s="29"/>
      <c r="BF484" s="29"/>
      <c r="BG484" s="29"/>
      <c r="BH484" s="29"/>
      <c r="BI484" s="29"/>
    </row>
    <row r="485" spans="1:61" ht="138" x14ac:dyDescent="0.3">
      <c r="A485" s="115">
        <v>481</v>
      </c>
      <c r="B485" s="116" t="s">
        <v>7445</v>
      </c>
      <c r="C485" s="354" t="s">
        <v>3623</v>
      </c>
      <c r="D485" s="355" t="s">
        <v>3184</v>
      </c>
      <c r="E485" s="191" t="s">
        <v>3655</v>
      </c>
      <c r="F485" s="192" t="s">
        <v>3625</v>
      </c>
      <c r="G485" s="191" t="s">
        <v>3656</v>
      </c>
      <c r="H485" s="356" t="s">
        <v>3657</v>
      </c>
      <c r="I485" s="191" t="s">
        <v>3658</v>
      </c>
      <c r="J485" s="121" t="s">
        <v>3659</v>
      </c>
      <c r="K485" s="329" t="s">
        <v>3660</v>
      </c>
      <c r="L485" s="155" t="s">
        <v>3661</v>
      </c>
      <c r="M485" s="155" t="s">
        <v>3662</v>
      </c>
      <c r="N485" s="155" t="s">
        <v>3663</v>
      </c>
      <c r="O485" s="155" t="s">
        <v>3664</v>
      </c>
      <c r="P485" s="200" t="s">
        <v>3665</v>
      </c>
      <c r="Q485" s="200" t="s">
        <v>3666</v>
      </c>
      <c r="R485" s="200" t="s">
        <v>3667</v>
      </c>
      <c r="S485" s="200" t="s">
        <v>3547</v>
      </c>
      <c r="T485" s="200" t="s">
        <v>3636</v>
      </c>
      <c r="U485" s="200" t="s">
        <v>3668</v>
      </c>
      <c r="V485" s="200" t="s">
        <v>3323</v>
      </c>
      <c r="W485" s="200" t="s">
        <v>3669</v>
      </c>
      <c r="X485" s="154" t="s">
        <v>3670</v>
      </c>
      <c r="Y485" s="200" t="s">
        <v>3273</v>
      </c>
      <c r="Z485" s="200" t="s">
        <v>3275</v>
      </c>
      <c r="AA485" s="200" t="s">
        <v>3294</v>
      </c>
      <c r="AB485" s="200"/>
      <c r="AC485" s="200"/>
      <c r="AD485" s="200"/>
      <c r="AE485" s="357"/>
      <c r="AF485" s="178" t="s">
        <v>3247</v>
      </c>
      <c r="AG485" s="184" t="s">
        <v>3640</v>
      </c>
      <c r="AH485" s="155" t="s">
        <v>3671</v>
      </c>
      <c r="AI485" s="181">
        <v>45</v>
      </c>
      <c r="AJ485" s="358" t="s">
        <v>3654</v>
      </c>
      <c r="AK485" s="200" t="s">
        <v>3672</v>
      </c>
      <c r="AL485" s="181" t="s">
        <v>3291</v>
      </c>
      <c r="AM485" s="358" t="s">
        <v>3673</v>
      </c>
      <c r="AN485" s="200" t="s">
        <v>3672</v>
      </c>
      <c r="AO485" s="181" t="s">
        <v>3387</v>
      </c>
      <c r="AP485" s="358" t="s">
        <v>3674</v>
      </c>
      <c r="AQ485" s="200" t="s">
        <v>3675</v>
      </c>
      <c r="AR485" s="181" t="s">
        <v>3387</v>
      </c>
      <c r="AS485" s="358" t="s">
        <v>3641</v>
      </c>
      <c r="AT485" s="200" t="s">
        <v>3676</v>
      </c>
      <c r="AU485" s="181" t="s">
        <v>3276</v>
      </c>
      <c r="AV485" s="358"/>
      <c r="AW485" s="200"/>
      <c r="AX485" s="181"/>
      <c r="AY485" s="162"/>
      <c r="AZ485" s="70"/>
      <c r="BA485" s="70"/>
      <c r="BB485" s="70"/>
      <c r="BC485" s="70"/>
      <c r="BD485" s="29"/>
      <c r="BE485" s="29"/>
      <c r="BF485" s="29"/>
      <c r="BG485" s="29"/>
      <c r="BH485" s="29"/>
      <c r="BI485" s="29"/>
    </row>
    <row r="486" spans="1:61" s="28" customFormat="1" ht="151.80000000000001" x14ac:dyDescent="0.3">
      <c r="A486" s="115">
        <v>481</v>
      </c>
      <c r="B486" s="116" t="s">
        <v>7445</v>
      </c>
      <c r="C486" s="115">
        <v>503</v>
      </c>
      <c r="D486" s="117" t="s">
        <v>2739</v>
      </c>
      <c r="E486" s="118" t="s">
        <v>3677</v>
      </c>
      <c r="F486" s="119">
        <v>15659</v>
      </c>
      <c r="G486" s="118" t="s">
        <v>3678</v>
      </c>
      <c r="H486" s="120">
        <v>2018</v>
      </c>
      <c r="I486" s="118" t="s">
        <v>3679</v>
      </c>
      <c r="J486" s="121">
        <v>23949.22</v>
      </c>
      <c r="K486" s="329" t="s">
        <v>790</v>
      </c>
      <c r="L486" s="180" t="s">
        <v>3680</v>
      </c>
      <c r="M486" s="180" t="s">
        <v>3681</v>
      </c>
      <c r="N486" s="180" t="s">
        <v>3682</v>
      </c>
      <c r="O486" s="180" t="s">
        <v>3683</v>
      </c>
      <c r="P486" s="180" t="s">
        <v>3684</v>
      </c>
      <c r="Q486" s="180">
        <v>5.13</v>
      </c>
      <c r="R486" s="180">
        <v>7.0000000000000007E-2</v>
      </c>
      <c r="S486" s="180">
        <v>5.13</v>
      </c>
      <c r="T486" s="180">
        <v>0</v>
      </c>
      <c r="U486" s="180">
        <v>5.2</v>
      </c>
      <c r="V486" s="361">
        <v>0.1</v>
      </c>
      <c r="W486" s="180">
        <v>5</v>
      </c>
      <c r="X486" s="209" t="s">
        <v>3685</v>
      </c>
      <c r="Y486" s="180">
        <v>4</v>
      </c>
      <c r="Z486" s="180">
        <v>6</v>
      </c>
      <c r="AA486" s="180">
        <v>2</v>
      </c>
      <c r="AB486" s="180">
        <v>35</v>
      </c>
      <c r="AC486" s="180" t="s">
        <v>3686</v>
      </c>
      <c r="AD486" s="180">
        <v>9.75</v>
      </c>
      <c r="AE486" s="195">
        <v>5</v>
      </c>
      <c r="AF486" s="178">
        <v>50</v>
      </c>
      <c r="AG486" s="179" t="s">
        <v>2739</v>
      </c>
      <c r="AH486" s="180"/>
      <c r="AI486" s="181">
        <v>16.670000000000002</v>
      </c>
      <c r="AJ486" s="179" t="s">
        <v>3687</v>
      </c>
      <c r="AK486" s="180"/>
      <c r="AL486" s="181">
        <v>16.670000000000002</v>
      </c>
      <c r="AM486" s="179" t="s">
        <v>3688</v>
      </c>
      <c r="AN486" s="180" t="s">
        <v>3689</v>
      </c>
      <c r="AO486" s="181">
        <v>50</v>
      </c>
      <c r="AP486" s="179" t="s">
        <v>3690</v>
      </c>
      <c r="AQ486" s="180"/>
      <c r="AR486" s="181">
        <v>16.670000000000002</v>
      </c>
      <c r="AS486" s="179"/>
      <c r="AT486" s="180"/>
      <c r="AU486" s="181"/>
      <c r="AV486" s="179"/>
      <c r="AW486" s="180"/>
      <c r="AX486" s="181"/>
      <c r="AY486" s="162"/>
      <c r="AZ486" s="70"/>
      <c r="BA486" s="70"/>
      <c r="BB486" s="70"/>
      <c r="BC486" s="70"/>
      <c r="BD486" s="29"/>
      <c r="BE486" s="29"/>
      <c r="BF486" s="29"/>
      <c r="BG486" s="29"/>
      <c r="BH486" s="29"/>
      <c r="BI486" s="29"/>
    </row>
    <row r="487" spans="1:61" s="28" customFormat="1" ht="193.2" x14ac:dyDescent="0.3">
      <c r="A487" s="115">
        <v>481</v>
      </c>
      <c r="B487" s="116" t="s">
        <v>7445</v>
      </c>
      <c r="C487" s="115">
        <v>504</v>
      </c>
      <c r="D487" s="117" t="s">
        <v>2739</v>
      </c>
      <c r="E487" s="118" t="s">
        <v>3691</v>
      </c>
      <c r="F487" s="119">
        <v>11150</v>
      </c>
      <c r="G487" s="118" t="s">
        <v>3692</v>
      </c>
      <c r="H487" s="120">
        <v>2018</v>
      </c>
      <c r="I487" s="118" t="s">
        <v>3693</v>
      </c>
      <c r="J487" s="121">
        <v>110144.12</v>
      </c>
      <c r="K487" s="329" t="s">
        <v>790</v>
      </c>
      <c r="L487" s="180" t="s">
        <v>3694</v>
      </c>
      <c r="M487" s="180" t="s">
        <v>3695</v>
      </c>
      <c r="N487" s="180" t="s">
        <v>3696</v>
      </c>
      <c r="O487" s="180" t="s">
        <v>3697</v>
      </c>
      <c r="P487" s="180">
        <v>4010908</v>
      </c>
      <c r="Q487" s="180">
        <v>15</v>
      </c>
      <c r="R487" s="180">
        <v>0.5</v>
      </c>
      <c r="S487" s="180">
        <v>15</v>
      </c>
      <c r="T487" s="180">
        <v>0</v>
      </c>
      <c r="U487" s="180">
        <v>15</v>
      </c>
      <c r="V487" s="180">
        <v>10</v>
      </c>
      <c r="W487" s="180">
        <v>6.67</v>
      </c>
      <c r="X487" s="209" t="s">
        <v>3698</v>
      </c>
      <c r="Y487" s="180">
        <v>2</v>
      </c>
      <c r="Z487" s="180">
        <v>1</v>
      </c>
      <c r="AA487" s="180">
        <v>4</v>
      </c>
      <c r="AB487" s="180">
        <v>60</v>
      </c>
      <c r="AC487" s="180" t="s">
        <v>3699</v>
      </c>
      <c r="AD487" s="180">
        <v>9.75</v>
      </c>
      <c r="AE487" s="195">
        <v>5</v>
      </c>
      <c r="AF487" s="178">
        <v>50</v>
      </c>
      <c r="AG487" s="179" t="s">
        <v>2739</v>
      </c>
      <c r="AH487" s="180" t="s">
        <v>3700</v>
      </c>
      <c r="AI487" s="181">
        <v>50</v>
      </c>
      <c r="AJ487" s="179"/>
      <c r="AK487" s="180"/>
      <c r="AL487" s="181"/>
      <c r="AM487" s="179"/>
      <c r="AN487" s="180"/>
      <c r="AO487" s="181"/>
      <c r="AP487" s="179"/>
      <c r="AQ487" s="180"/>
      <c r="AR487" s="181"/>
      <c r="AS487" s="179"/>
      <c r="AT487" s="180"/>
      <c r="AU487" s="181"/>
      <c r="AV487" s="179"/>
      <c r="AW487" s="180"/>
      <c r="AX487" s="181"/>
      <c r="AY487" s="162"/>
      <c r="AZ487" s="70"/>
      <c r="BA487" s="70"/>
      <c r="BB487" s="70"/>
      <c r="BC487" s="70"/>
      <c r="BD487" s="29"/>
      <c r="BE487" s="29"/>
      <c r="BF487" s="29"/>
      <c r="BG487" s="29"/>
      <c r="BH487" s="29"/>
      <c r="BI487" s="29"/>
    </row>
    <row r="488" spans="1:61" s="28" customFormat="1" ht="193.2" x14ac:dyDescent="0.3">
      <c r="A488" s="115">
        <v>481</v>
      </c>
      <c r="B488" s="116" t="s">
        <v>7445</v>
      </c>
      <c r="C488" s="115">
        <v>604</v>
      </c>
      <c r="D488" s="117" t="s">
        <v>3523</v>
      </c>
      <c r="E488" s="118" t="s">
        <v>3701</v>
      </c>
      <c r="F488" s="119">
        <v>13542</v>
      </c>
      <c r="G488" s="118" t="s">
        <v>3702</v>
      </c>
      <c r="H488" s="120">
        <v>2018</v>
      </c>
      <c r="I488" s="118" t="s">
        <v>3703</v>
      </c>
      <c r="J488" s="121">
        <v>81702.41</v>
      </c>
      <c r="K488" s="329" t="s">
        <v>790</v>
      </c>
      <c r="L488" s="180" t="s">
        <v>3704</v>
      </c>
      <c r="M488" s="180" t="s">
        <v>3705</v>
      </c>
      <c r="N488" s="180" t="s">
        <v>3706</v>
      </c>
      <c r="O488" s="180" t="s">
        <v>3707</v>
      </c>
      <c r="P488" s="180">
        <v>3504668</v>
      </c>
      <c r="Q488" s="180" t="s">
        <v>3708</v>
      </c>
      <c r="R488" s="180"/>
      <c r="S488" s="180">
        <v>7</v>
      </c>
      <c r="T488" s="180">
        <v>12</v>
      </c>
      <c r="U488" s="180">
        <v>20</v>
      </c>
      <c r="V488" s="180">
        <v>50</v>
      </c>
      <c r="W488" s="180">
        <v>5</v>
      </c>
      <c r="X488" s="209" t="s">
        <v>3709</v>
      </c>
      <c r="Y488" s="180">
        <v>3</v>
      </c>
      <c r="Z488" s="180">
        <v>11</v>
      </c>
      <c r="AA488" s="180">
        <v>5</v>
      </c>
      <c r="AB488" s="180">
        <v>4</v>
      </c>
      <c r="AC488" s="180"/>
      <c r="AD488" s="180">
        <v>30</v>
      </c>
      <c r="AE488" s="195">
        <v>5</v>
      </c>
      <c r="AF488" s="178">
        <v>60</v>
      </c>
      <c r="AG488" s="179" t="s">
        <v>3710</v>
      </c>
      <c r="AH488" s="361" t="s">
        <v>3711</v>
      </c>
      <c r="AI488" s="181">
        <v>20</v>
      </c>
      <c r="AJ488" s="179" t="s">
        <v>3712</v>
      </c>
      <c r="AK488" s="361" t="s">
        <v>3711</v>
      </c>
      <c r="AL488" s="181">
        <v>15</v>
      </c>
      <c r="AM488" s="179" t="s">
        <v>3184</v>
      </c>
      <c r="AN488" s="180" t="s">
        <v>3713</v>
      </c>
      <c r="AO488" s="181">
        <v>17</v>
      </c>
      <c r="AP488" s="179" t="s">
        <v>3714</v>
      </c>
      <c r="AQ488" s="361" t="s">
        <v>3711</v>
      </c>
      <c r="AR488" s="181">
        <v>8</v>
      </c>
      <c r="AS488" s="179"/>
      <c r="AT488" s="361"/>
      <c r="AU488" s="181"/>
      <c r="AV488" s="179"/>
      <c r="AW488" s="180"/>
      <c r="AX488" s="181"/>
      <c r="AY488" s="162"/>
      <c r="AZ488" s="70"/>
      <c r="BA488" s="70"/>
      <c r="BB488" s="70"/>
      <c r="BC488" s="70"/>
      <c r="BD488" s="29"/>
      <c r="BE488" s="29"/>
      <c r="BF488" s="29"/>
      <c r="BG488" s="29"/>
      <c r="BH488" s="29"/>
      <c r="BI488" s="29"/>
    </row>
    <row r="489" spans="1:61" s="28" customFormat="1" ht="82.8" x14ac:dyDescent="0.3">
      <c r="A489" s="115">
        <v>481</v>
      </c>
      <c r="B489" s="116" t="s">
        <v>7445</v>
      </c>
      <c r="C489" s="115">
        <v>602</v>
      </c>
      <c r="D489" s="117" t="s">
        <v>3184</v>
      </c>
      <c r="E489" s="118" t="s">
        <v>3715</v>
      </c>
      <c r="F489" s="119">
        <v>5993</v>
      </c>
      <c r="G489" s="118" t="s">
        <v>3716</v>
      </c>
      <c r="H489" s="120">
        <v>2018</v>
      </c>
      <c r="I489" s="118" t="s">
        <v>3717</v>
      </c>
      <c r="J489" s="121">
        <v>17915.52</v>
      </c>
      <c r="K489" s="329" t="s">
        <v>790</v>
      </c>
      <c r="L489" s="180" t="s">
        <v>3718</v>
      </c>
      <c r="M489" s="180" t="s">
        <v>3648</v>
      </c>
      <c r="N489" s="180" t="s">
        <v>3719</v>
      </c>
      <c r="O489" s="180" t="s">
        <v>3720</v>
      </c>
      <c r="P489" s="180">
        <v>3504700</v>
      </c>
      <c r="Q489" s="180" t="s">
        <v>3721</v>
      </c>
      <c r="R489" s="367">
        <v>0.23</v>
      </c>
      <c r="S489" s="367">
        <v>5</v>
      </c>
      <c r="T489" s="367">
        <v>21</v>
      </c>
      <c r="U489" s="180" t="s">
        <v>3722</v>
      </c>
      <c r="V489" s="366">
        <v>0.1</v>
      </c>
      <c r="W489" s="180">
        <v>10</v>
      </c>
      <c r="X489" s="209" t="s">
        <v>3670</v>
      </c>
      <c r="Y489" s="180">
        <v>2</v>
      </c>
      <c r="Z489" s="180">
        <v>1</v>
      </c>
      <c r="AA489" s="180">
        <v>1</v>
      </c>
      <c r="AB489" s="180"/>
      <c r="AC489" s="180"/>
      <c r="AD489" s="180"/>
      <c r="AE489" s="195">
        <v>5</v>
      </c>
      <c r="AF489" s="178">
        <v>50</v>
      </c>
      <c r="AG489" s="179" t="s">
        <v>3184</v>
      </c>
      <c r="AH489" s="180" t="s">
        <v>3723</v>
      </c>
      <c r="AI489" s="181">
        <v>10</v>
      </c>
      <c r="AJ489" s="179" t="s">
        <v>3724</v>
      </c>
      <c r="AK489" s="180" t="s">
        <v>3725</v>
      </c>
      <c r="AL489" s="181">
        <v>20</v>
      </c>
      <c r="AM489" s="179" t="s">
        <v>3726</v>
      </c>
      <c r="AN489" s="180" t="s">
        <v>3727</v>
      </c>
      <c r="AO489" s="181">
        <v>10</v>
      </c>
      <c r="AP489" s="179"/>
      <c r="AQ489" s="180"/>
      <c r="AR489" s="181"/>
      <c r="AS489" s="179" t="s">
        <v>3728</v>
      </c>
      <c r="AT489" s="180" t="s">
        <v>3729</v>
      </c>
      <c r="AU489" s="181">
        <v>10</v>
      </c>
      <c r="AV489" s="179"/>
      <c r="AW489" s="180"/>
      <c r="AX489" s="181"/>
      <c r="AY489" s="162"/>
      <c r="AZ489" s="70"/>
      <c r="BA489" s="70"/>
      <c r="BB489" s="70"/>
      <c r="BC489" s="70"/>
      <c r="BD489" s="29"/>
      <c r="BE489" s="29"/>
      <c r="BF489" s="29"/>
      <c r="BG489" s="29"/>
      <c r="BH489" s="29"/>
      <c r="BI489" s="29"/>
    </row>
    <row r="490" spans="1:61" s="28" customFormat="1" ht="110.4" x14ac:dyDescent="0.3">
      <c r="A490" s="115">
        <v>481</v>
      </c>
      <c r="B490" s="116" t="s">
        <v>7445</v>
      </c>
      <c r="C490" s="368">
        <v>301</v>
      </c>
      <c r="D490" s="369" t="s">
        <v>3231</v>
      </c>
      <c r="E490" s="370" t="s">
        <v>3730</v>
      </c>
      <c r="F490" s="371" t="s">
        <v>3731</v>
      </c>
      <c r="G490" s="370" t="s">
        <v>3732</v>
      </c>
      <c r="H490" s="372">
        <v>2019</v>
      </c>
      <c r="I490" s="370" t="s">
        <v>3733</v>
      </c>
      <c r="J490" s="373">
        <v>25881.99</v>
      </c>
      <c r="K490" s="329" t="s">
        <v>790</v>
      </c>
      <c r="L490" s="374" t="s">
        <v>3734</v>
      </c>
      <c r="M490" s="374" t="s">
        <v>3735</v>
      </c>
      <c r="N490" s="374" t="s">
        <v>3736</v>
      </c>
      <c r="O490" s="374" t="s">
        <v>3737</v>
      </c>
      <c r="P490" s="374"/>
      <c r="Q490" s="374"/>
      <c r="R490" s="374"/>
      <c r="S490" s="374"/>
      <c r="T490" s="374"/>
      <c r="U490" s="374"/>
      <c r="V490" s="374"/>
      <c r="W490" s="374"/>
      <c r="X490" s="374"/>
      <c r="Y490" s="374"/>
      <c r="Z490" s="374"/>
      <c r="AA490" s="374"/>
      <c r="AB490" s="374"/>
      <c r="AC490" s="374"/>
      <c r="AD490" s="374"/>
      <c r="AE490" s="375"/>
      <c r="AF490" s="376"/>
      <c r="AG490" s="377"/>
      <c r="AH490" s="374"/>
      <c r="AI490" s="378"/>
      <c r="AJ490" s="377"/>
      <c r="AK490" s="374"/>
      <c r="AL490" s="378"/>
      <c r="AM490" s="377"/>
      <c r="AN490" s="374"/>
      <c r="AO490" s="378"/>
      <c r="AP490" s="377"/>
      <c r="AQ490" s="374"/>
      <c r="AR490" s="378"/>
      <c r="AS490" s="377"/>
      <c r="AT490" s="374"/>
      <c r="AU490" s="378"/>
      <c r="AV490" s="377"/>
      <c r="AW490" s="374"/>
      <c r="AX490" s="378"/>
      <c r="AY490" s="162"/>
      <c r="AZ490" s="70"/>
      <c r="BA490" s="70"/>
      <c r="BB490" s="70"/>
      <c r="BC490" s="70"/>
      <c r="BD490" s="29"/>
      <c r="BE490" s="29"/>
      <c r="BF490" s="29"/>
      <c r="BG490" s="29"/>
      <c r="BH490" s="29"/>
      <c r="BI490" s="29"/>
    </row>
    <row r="491" spans="1:61" s="28" customFormat="1" ht="303.60000000000002" x14ac:dyDescent="0.3">
      <c r="A491" s="115">
        <v>481</v>
      </c>
      <c r="B491" s="116" t="s">
        <v>7445</v>
      </c>
      <c r="C491" s="115">
        <v>406</v>
      </c>
      <c r="D491" s="117" t="s">
        <v>3257</v>
      </c>
      <c r="E491" s="118" t="s">
        <v>3285</v>
      </c>
      <c r="F491" s="119">
        <v>19106</v>
      </c>
      <c r="G491" s="118" t="s">
        <v>3738</v>
      </c>
      <c r="H491" s="120">
        <v>2018</v>
      </c>
      <c r="I491" s="118" t="s">
        <v>3739</v>
      </c>
      <c r="J491" s="121">
        <v>99909.91</v>
      </c>
      <c r="K491" s="329" t="s">
        <v>790</v>
      </c>
      <c r="L491" s="151" t="s">
        <v>3265</v>
      </c>
      <c r="M491" s="152" t="s">
        <v>3266</v>
      </c>
      <c r="N491" s="180" t="s">
        <v>3740</v>
      </c>
      <c r="O491" s="180" t="s">
        <v>3741</v>
      </c>
      <c r="P491" s="151">
        <v>3903460</v>
      </c>
      <c r="Q491" s="180">
        <v>50</v>
      </c>
      <c r="R491" s="208">
        <f>J491/(5*200*8)</f>
        <v>12.48873875</v>
      </c>
      <c r="S491" s="180">
        <v>30</v>
      </c>
      <c r="T491" s="180">
        <v>20</v>
      </c>
      <c r="U491" s="208">
        <f>SUM(R491:T491)</f>
        <v>62.488738749999996</v>
      </c>
      <c r="V491" s="180">
        <v>60</v>
      </c>
      <c r="W491" s="180">
        <v>0</v>
      </c>
      <c r="X491" s="209" t="s">
        <v>3742</v>
      </c>
      <c r="Y491" s="180">
        <v>3</v>
      </c>
      <c r="Z491" s="180">
        <v>5</v>
      </c>
      <c r="AA491" s="180">
        <v>1</v>
      </c>
      <c r="AB491" s="180">
        <v>4</v>
      </c>
      <c r="AC491" s="180"/>
      <c r="AD491" s="180">
        <v>20</v>
      </c>
      <c r="AE491" s="195">
        <v>5</v>
      </c>
      <c r="AF491" s="178">
        <v>60</v>
      </c>
      <c r="AG491" s="179" t="s">
        <v>3257</v>
      </c>
      <c r="AH491" s="180" t="s">
        <v>3743</v>
      </c>
      <c r="AI491" s="181">
        <v>20</v>
      </c>
      <c r="AJ491" s="179" t="s">
        <v>3744</v>
      </c>
      <c r="AK491" s="180" t="s">
        <v>3745</v>
      </c>
      <c r="AL491" s="181">
        <v>10</v>
      </c>
      <c r="AM491" s="179" t="s">
        <v>3746</v>
      </c>
      <c r="AN491" s="180" t="s">
        <v>3747</v>
      </c>
      <c r="AO491" s="181">
        <v>10</v>
      </c>
      <c r="AP491" s="179" t="s">
        <v>3748</v>
      </c>
      <c r="AQ491" s="180" t="s">
        <v>3749</v>
      </c>
      <c r="AR491" s="181">
        <v>10</v>
      </c>
      <c r="AS491" s="179" t="s">
        <v>3750</v>
      </c>
      <c r="AT491" s="180" t="s">
        <v>3743</v>
      </c>
      <c r="AU491" s="181">
        <v>10</v>
      </c>
      <c r="AV491" s="179"/>
      <c r="AW491" s="180"/>
      <c r="AX491" s="181"/>
      <c r="AY491" s="162"/>
      <c r="AZ491" s="70"/>
      <c r="BA491" s="70"/>
      <c r="BB491" s="70"/>
      <c r="BC491" s="70"/>
      <c r="BD491" s="29"/>
      <c r="BE491" s="29"/>
      <c r="BF491" s="29"/>
      <c r="BG491" s="29"/>
      <c r="BH491" s="29"/>
      <c r="BI491" s="29"/>
    </row>
    <row r="492" spans="1:61" s="28" customFormat="1" ht="165.6" x14ac:dyDescent="0.3">
      <c r="A492" s="115">
        <v>481</v>
      </c>
      <c r="B492" s="116" t="s">
        <v>7445</v>
      </c>
      <c r="C492" s="379">
        <v>604</v>
      </c>
      <c r="D492" s="380" t="s">
        <v>3523</v>
      </c>
      <c r="E492" s="381" t="s">
        <v>3532</v>
      </c>
      <c r="F492" s="382">
        <v>10873</v>
      </c>
      <c r="G492" s="381" t="s">
        <v>3751</v>
      </c>
      <c r="H492" s="383">
        <v>2018</v>
      </c>
      <c r="I492" s="381" t="s">
        <v>3752</v>
      </c>
      <c r="J492" s="384">
        <v>30620</v>
      </c>
      <c r="K492" s="329" t="s">
        <v>790</v>
      </c>
      <c r="L492" s="385" t="s">
        <v>3595</v>
      </c>
      <c r="M492" s="385" t="s">
        <v>3596</v>
      </c>
      <c r="N492" s="385" t="s">
        <v>3753</v>
      </c>
      <c r="O492" s="385" t="s">
        <v>3754</v>
      </c>
      <c r="P492" s="180">
        <v>3504666</v>
      </c>
      <c r="Q492" s="200" t="s">
        <v>3634</v>
      </c>
      <c r="R492" s="200" t="s">
        <v>3292</v>
      </c>
      <c r="S492" s="200" t="s">
        <v>3635</v>
      </c>
      <c r="T492" s="200" t="s">
        <v>3636</v>
      </c>
      <c r="U492" s="200" t="s">
        <v>3637</v>
      </c>
      <c r="V492" s="180">
        <v>100</v>
      </c>
      <c r="W492" s="180">
        <v>10</v>
      </c>
      <c r="X492" s="209" t="s">
        <v>3755</v>
      </c>
      <c r="Y492" s="180">
        <v>3</v>
      </c>
      <c r="Z492" s="180">
        <v>11</v>
      </c>
      <c r="AA492" s="180">
        <v>5</v>
      </c>
      <c r="AB492" s="180">
        <v>4</v>
      </c>
      <c r="AC492" s="180"/>
      <c r="AD492" s="180"/>
      <c r="AE492" s="195">
        <v>5</v>
      </c>
      <c r="AF492" s="386">
        <v>100</v>
      </c>
      <c r="AG492" s="387" t="s">
        <v>3523</v>
      </c>
      <c r="AH492" s="385" t="s">
        <v>3756</v>
      </c>
      <c r="AI492" s="388">
        <v>0</v>
      </c>
      <c r="AJ492" s="387" t="s">
        <v>3757</v>
      </c>
      <c r="AK492" s="385" t="s">
        <v>3758</v>
      </c>
      <c r="AL492" s="388">
        <v>20</v>
      </c>
      <c r="AM492" s="387" t="s">
        <v>3507</v>
      </c>
      <c r="AN492" s="385" t="s">
        <v>3756</v>
      </c>
      <c r="AO492" s="388">
        <v>80</v>
      </c>
      <c r="AP492" s="387"/>
      <c r="AQ492" s="385"/>
      <c r="AR492" s="388"/>
      <c r="AS492" s="179"/>
      <c r="AT492" s="180"/>
      <c r="AU492" s="181"/>
      <c r="AV492" s="179"/>
      <c r="AW492" s="180"/>
      <c r="AX492" s="181"/>
      <c r="AY492" s="162"/>
      <c r="AZ492" s="70"/>
      <c r="BA492" s="70"/>
      <c r="BB492" s="70"/>
      <c r="BC492" s="70"/>
      <c r="BD492" s="29"/>
      <c r="BE492" s="29"/>
      <c r="BF492" s="29"/>
      <c r="BG492" s="29"/>
      <c r="BH492" s="29"/>
      <c r="BI492" s="29"/>
    </row>
    <row r="493" spans="1:61" s="28" customFormat="1" ht="55.2" x14ac:dyDescent="0.3">
      <c r="A493" s="115">
        <v>481</v>
      </c>
      <c r="B493" s="116" t="s">
        <v>7445</v>
      </c>
      <c r="C493" s="115">
        <v>102</v>
      </c>
      <c r="D493" s="117" t="s">
        <v>3161</v>
      </c>
      <c r="E493" s="118" t="s">
        <v>3162</v>
      </c>
      <c r="F493" s="192" t="s">
        <v>3163</v>
      </c>
      <c r="G493" s="118" t="s">
        <v>3759</v>
      </c>
      <c r="H493" s="120">
        <v>2018</v>
      </c>
      <c r="I493" s="118" t="s">
        <v>3165</v>
      </c>
      <c r="J493" s="136">
        <v>203250.24</v>
      </c>
      <c r="K493" s="329" t="s">
        <v>790</v>
      </c>
      <c r="L493" s="180" t="s">
        <v>3760</v>
      </c>
      <c r="M493" s="180" t="s">
        <v>3761</v>
      </c>
      <c r="N493" s="180" t="s">
        <v>3762</v>
      </c>
      <c r="O493" s="180" t="s">
        <v>3763</v>
      </c>
      <c r="P493" s="180">
        <v>3406704</v>
      </c>
      <c r="Q493" s="180">
        <f>R493+S493</f>
        <v>25.54</v>
      </c>
      <c r="R493" s="180">
        <v>11.96</v>
      </c>
      <c r="S493" s="180">
        <v>13.58</v>
      </c>
      <c r="T493" s="180">
        <v>0</v>
      </c>
      <c r="U493" s="180">
        <f>Q493</f>
        <v>25.54</v>
      </c>
      <c r="V493" s="180">
        <v>100</v>
      </c>
      <c r="W493" s="366">
        <v>8.3299999999999999E-2</v>
      </c>
      <c r="X493" s="180"/>
      <c r="Y493" s="180"/>
      <c r="Z493" s="180"/>
      <c r="AA493" s="180"/>
      <c r="AB493" s="180"/>
      <c r="AC493" s="200" t="s">
        <v>2376</v>
      </c>
      <c r="AD493" s="180">
        <v>23.04</v>
      </c>
      <c r="AE493" s="195">
        <v>5</v>
      </c>
      <c r="AF493" s="178">
        <v>100</v>
      </c>
      <c r="AG493" s="179" t="s">
        <v>3764</v>
      </c>
      <c r="AH493" s="180" t="s">
        <v>3171</v>
      </c>
      <c r="AI493" s="181">
        <v>100</v>
      </c>
      <c r="AJ493" s="179"/>
      <c r="AK493" s="180"/>
      <c r="AL493" s="181"/>
      <c r="AM493" s="179"/>
      <c r="AN493" s="180"/>
      <c r="AO493" s="181"/>
      <c r="AP493" s="179"/>
      <c r="AQ493" s="180"/>
      <c r="AR493" s="181"/>
      <c r="AS493" s="179"/>
      <c r="AT493" s="180"/>
      <c r="AU493" s="181"/>
      <c r="AV493" s="179"/>
      <c r="AW493" s="180"/>
      <c r="AX493" s="181"/>
      <c r="AY493" s="162"/>
      <c r="AZ493" s="70"/>
      <c r="BA493" s="70"/>
      <c r="BB493" s="70"/>
      <c r="BC493" s="70"/>
      <c r="BD493" s="29"/>
      <c r="BE493" s="29"/>
      <c r="BF493" s="29"/>
      <c r="BG493" s="29"/>
      <c r="BH493" s="29"/>
      <c r="BI493" s="29"/>
    </row>
    <row r="494" spans="1:61" ht="110.4" x14ac:dyDescent="0.3">
      <c r="A494" s="115">
        <v>482</v>
      </c>
      <c r="B494" s="116" t="s">
        <v>1959</v>
      </c>
      <c r="C494" s="115"/>
      <c r="D494" s="117"/>
      <c r="E494" s="118" t="s">
        <v>1960</v>
      </c>
      <c r="F494" s="119">
        <v>17007</v>
      </c>
      <c r="G494" s="118" t="s">
        <v>1961</v>
      </c>
      <c r="H494" s="120">
        <v>2004</v>
      </c>
      <c r="I494" s="118" t="s">
        <v>1962</v>
      </c>
      <c r="J494" s="121">
        <v>58593.15</v>
      </c>
      <c r="K494" s="329" t="s">
        <v>1850</v>
      </c>
      <c r="L494" s="180" t="s">
        <v>1963</v>
      </c>
      <c r="M494" s="180" t="s">
        <v>1964</v>
      </c>
      <c r="N494" s="180" t="s">
        <v>1965</v>
      </c>
      <c r="O494" s="180" t="s">
        <v>1966</v>
      </c>
      <c r="P494" s="180" t="s">
        <v>1967</v>
      </c>
      <c r="Q494" s="153">
        <v>23.355977011494254</v>
      </c>
      <c r="R494" s="153">
        <v>0</v>
      </c>
      <c r="S494" s="153">
        <v>8.0459770114942533</v>
      </c>
      <c r="T494" s="180">
        <v>15.31</v>
      </c>
      <c r="U494" s="153">
        <v>23.355977011494254</v>
      </c>
      <c r="V494" s="180" t="s">
        <v>1968</v>
      </c>
      <c r="W494" s="180">
        <v>100</v>
      </c>
      <c r="X494" s="209" t="s">
        <v>1969</v>
      </c>
      <c r="Y494" s="180">
        <v>2</v>
      </c>
      <c r="Z494" s="180">
        <v>2</v>
      </c>
      <c r="AA494" s="180">
        <v>2</v>
      </c>
      <c r="AB494" s="180">
        <v>4</v>
      </c>
      <c r="AC494" s="180"/>
      <c r="AD494" s="180"/>
      <c r="AE494" s="195">
        <v>5</v>
      </c>
      <c r="AF494" s="178">
        <v>90</v>
      </c>
      <c r="AG494" s="179" t="s">
        <v>1970</v>
      </c>
      <c r="AH494" s="180" t="s">
        <v>1971</v>
      </c>
      <c r="AI494" s="181">
        <v>50</v>
      </c>
      <c r="AJ494" s="179" t="s">
        <v>1972</v>
      </c>
      <c r="AK494" s="180" t="s">
        <v>1973</v>
      </c>
      <c r="AL494" s="181">
        <v>20</v>
      </c>
      <c r="AM494" s="179" t="s">
        <v>1974</v>
      </c>
      <c r="AN494" s="180" t="s">
        <v>1975</v>
      </c>
      <c r="AO494" s="181">
        <v>20</v>
      </c>
      <c r="AP494" s="179"/>
      <c r="AQ494" s="180"/>
      <c r="AR494" s="181"/>
      <c r="AS494" s="179"/>
      <c r="AT494" s="180"/>
      <c r="AU494" s="181"/>
      <c r="AV494" s="179"/>
      <c r="AW494" s="180"/>
      <c r="AX494" s="181"/>
      <c r="AY494" s="162"/>
      <c r="AZ494" s="70"/>
      <c r="BA494" s="70"/>
      <c r="BB494" s="70"/>
      <c r="BC494" s="70"/>
      <c r="BD494" s="29"/>
      <c r="BE494" s="29"/>
      <c r="BF494" s="29"/>
      <c r="BG494" s="29"/>
      <c r="BH494" s="29"/>
      <c r="BI494" s="29"/>
    </row>
    <row r="495" spans="1:61" ht="69" x14ac:dyDescent="0.3">
      <c r="A495" s="115">
        <v>482</v>
      </c>
      <c r="B495" s="116" t="s">
        <v>1959</v>
      </c>
      <c r="C495" s="115">
        <v>4</v>
      </c>
      <c r="D495" s="117"/>
      <c r="E495" s="118" t="s">
        <v>1976</v>
      </c>
      <c r="F495" s="119">
        <v>23574</v>
      </c>
      <c r="G495" s="118" t="s">
        <v>1977</v>
      </c>
      <c r="H495" s="120">
        <v>2006</v>
      </c>
      <c r="I495" s="118" t="s">
        <v>1978</v>
      </c>
      <c r="J495" s="121">
        <v>71505</v>
      </c>
      <c r="K495" s="329" t="s">
        <v>844</v>
      </c>
      <c r="L495" s="180" t="s">
        <v>1979</v>
      </c>
      <c r="M495" s="180" t="s">
        <v>1980</v>
      </c>
      <c r="N495" s="180" t="s">
        <v>1981</v>
      </c>
      <c r="O495" s="180" t="s">
        <v>1982</v>
      </c>
      <c r="P495" s="180">
        <v>3787</v>
      </c>
      <c r="Q495" s="208">
        <v>24.10655172413793</v>
      </c>
      <c r="R495" s="208">
        <v>0</v>
      </c>
      <c r="S495" s="208">
        <v>6.8965517241379306</v>
      </c>
      <c r="T495" s="208">
        <v>17.21</v>
      </c>
      <c r="U495" s="208">
        <v>24.10655172413793</v>
      </c>
      <c r="V495" s="180">
        <v>30</v>
      </c>
      <c r="W495" s="180">
        <v>100</v>
      </c>
      <c r="X495" s="209" t="s">
        <v>1969</v>
      </c>
      <c r="Y495" s="180">
        <v>2</v>
      </c>
      <c r="Z495" s="180">
        <v>2</v>
      </c>
      <c r="AA495" s="180">
        <v>1</v>
      </c>
      <c r="AB495" s="180">
        <v>4</v>
      </c>
      <c r="AC495" s="180"/>
      <c r="AD495" s="180"/>
      <c r="AE495" s="195">
        <v>5</v>
      </c>
      <c r="AF495" s="178">
        <v>30</v>
      </c>
      <c r="AG495" s="179" t="s">
        <v>1970</v>
      </c>
      <c r="AH495" s="180" t="s">
        <v>1983</v>
      </c>
      <c r="AI495" s="181">
        <v>30</v>
      </c>
      <c r="AJ495" s="179"/>
      <c r="AK495" s="180"/>
      <c r="AL495" s="181"/>
      <c r="AM495" s="179"/>
      <c r="AN495" s="180"/>
      <c r="AO495" s="181"/>
      <c r="AP495" s="179"/>
      <c r="AQ495" s="180"/>
      <c r="AR495" s="181"/>
      <c r="AS495" s="179"/>
      <c r="AT495" s="180"/>
      <c r="AU495" s="181"/>
      <c r="AV495" s="179"/>
      <c r="AW495" s="180"/>
      <c r="AX495" s="181"/>
      <c r="AY495" s="162"/>
      <c r="AZ495" s="70"/>
      <c r="BA495" s="70"/>
      <c r="BB495" s="70"/>
      <c r="BC495" s="70"/>
      <c r="BD495" s="29"/>
      <c r="BE495" s="29"/>
      <c r="BF495" s="29"/>
      <c r="BG495" s="29"/>
      <c r="BH495" s="29"/>
      <c r="BI495" s="29"/>
    </row>
    <row r="496" spans="1:61" ht="69" x14ac:dyDescent="0.3">
      <c r="A496" s="115">
        <v>482</v>
      </c>
      <c r="B496" s="116" t="s">
        <v>1959</v>
      </c>
      <c r="C496" s="115"/>
      <c r="D496" s="117"/>
      <c r="E496" s="118" t="s">
        <v>1976</v>
      </c>
      <c r="F496" s="119">
        <v>23574</v>
      </c>
      <c r="G496" s="118" t="s">
        <v>1984</v>
      </c>
      <c r="H496" s="120">
        <v>2016</v>
      </c>
      <c r="I496" s="118" t="s">
        <v>1985</v>
      </c>
      <c r="J496" s="121">
        <v>23759.27</v>
      </c>
      <c r="K496" s="329" t="s">
        <v>1986</v>
      </c>
      <c r="L496" s="180" t="s">
        <v>1979</v>
      </c>
      <c r="M496" s="180" t="s">
        <v>1980</v>
      </c>
      <c r="N496" s="180" t="s">
        <v>1987</v>
      </c>
      <c r="O496" s="180" t="s">
        <v>1988</v>
      </c>
      <c r="P496" s="180">
        <v>8201</v>
      </c>
      <c r="Q496" s="208">
        <f>SUM(R496+S496+T496)</f>
        <v>40.269999999999996</v>
      </c>
      <c r="R496" s="208">
        <v>2.27</v>
      </c>
      <c r="S496" s="208">
        <v>18</v>
      </c>
      <c r="T496" s="208">
        <v>20</v>
      </c>
      <c r="U496" s="208">
        <v>40.270000000000003</v>
      </c>
      <c r="V496" s="180">
        <v>40</v>
      </c>
      <c r="W496" s="180">
        <v>60</v>
      </c>
      <c r="X496" s="209" t="s">
        <v>1969</v>
      </c>
      <c r="Y496" s="180">
        <v>2</v>
      </c>
      <c r="Z496" s="180">
        <v>5</v>
      </c>
      <c r="AA496" s="180">
        <v>5</v>
      </c>
      <c r="AB496" s="180">
        <v>4</v>
      </c>
      <c r="AC496" s="180"/>
      <c r="AD496" s="180"/>
      <c r="AE496" s="195">
        <v>5</v>
      </c>
      <c r="AF496" s="178">
        <v>40</v>
      </c>
      <c r="AG496" s="179" t="s">
        <v>1970</v>
      </c>
      <c r="AH496" s="180" t="s">
        <v>1989</v>
      </c>
      <c r="AI496" s="181">
        <v>30</v>
      </c>
      <c r="AJ496" s="179" t="s">
        <v>1972</v>
      </c>
      <c r="AK496" s="180" t="s">
        <v>1990</v>
      </c>
      <c r="AL496" s="181">
        <v>10</v>
      </c>
      <c r="AM496" s="179"/>
      <c r="AN496" s="180"/>
      <c r="AO496" s="181"/>
      <c r="AP496" s="179"/>
      <c r="AQ496" s="180"/>
      <c r="AR496" s="181"/>
      <c r="AS496" s="179"/>
      <c r="AT496" s="180"/>
      <c r="AU496" s="181"/>
      <c r="AV496" s="179"/>
      <c r="AW496" s="180"/>
      <c r="AX496" s="181"/>
      <c r="AY496" s="162"/>
      <c r="AZ496" s="70"/>
      <c r="BA496" s="70"/>
      <c r="BB496" s="70"/>
      <c r="BC496" s="70"/>
      <c r="BD496" s="29"/>
      <c r="BE496" s="29"/>
      <c r="BF496" s="29"/>
      <c r="BG496" s="29"/>
      <c r="BH496" s="29"/>
      <c r="BI496" s="29"/>
    </row>
    <row r="497" spans="1:240" s="36" customFormat="1" ht="69" x14ac:dyDescent="0.3">
      <c r="A497" s="115">
        <v>482</v>
      </c>
      <c r="B497" s="116" t="s">
        <v>1959</v>
      </c>
      <c r="C497" s="115"/>
      <c r="D497" s="117"/>
      <c r="E497" s="118" t="s">
        <v>1991</v>
      </c>
      <c r="F497" s="119">
        <v>25025</v>
      </c>
      <c r="G497" s="118" t="s">
        <v>1992</v>
      </c>
      <c r="H497" s="120">
        <v>2017</v>
      </c>
      <c r="I497" s="133" t="s">
        <v>1993</v>
      </c>
      <c r="J497" s="121">
        <v>48381.81</v>
      </c>
      <c r="K497" s="329" t="s">
        <v>693</v>
      </c>
      <c r="L497" s="180" t="s">
        <v>1994</v>
      </c>
      <c r="M497" s="151" t="s">
        <v>1995</v>
      </c>
      <c r="N497" s="180" t="s">
        <v>1996</v>
      </c>
      <c r="O497" s="180" t="s">
        <v>1997</v>
      </c>
      <c r="P497" s="180">
        <v>8293</v>
      </c>
      <c r="Q497" s="208">
        <v>30</v>
      </c>
      <c r="R497" s="208">
        <v>2</v>
      </c>
      <c r="S497" s="208">
        <v>10</v>
      </c>
      <c r="T497" s="208">
        <v>20</v>
      </c>
      <c r="U497" s="208">
        <v>30</v>
      </c>
      <c r="V497" s="180">
        <v>60</v>
      </c>
      <c r="W497" s="180">
        <v>35</v>
      </c>
      <c r="X497" s="389" t="s">
        <v>1998</v>
      </c>
      <c r="Y497" s="180">
        <v>6</v>
      </c>
      <c r="Z497" s="180">
        <v>4</v>
      </c>
      <c r="AA497" s="180">
        <v>4</v>
      </c>
      <c r="AB497" s="180">
        <v>5</v>
      </c>
      <c r="AC497" s="180" t="s">
        <v>1999</v>
      </c>
      <c r="AD497" s="180"/>
      <c r="AE497" s="195">
        <v>5</v>
      </c>
      <c r="AF497" s="178">
        <v>40</v>
      </c>
      <c r="AG497" s="179" t="s">
        <v>2000</v>
      </c>
      <c r="AH497" s="180" t="s">
        <v>2001</v>
      </c>
      <c r="AI497" s="181">
        <v>20</v>
      </c>
      <c r="AJ497" s="179" t="s">
        <v>2002</v>
      </c>
      <c r="AK497" s="180" t="s">
        <v>2003</v>
      </c>
      <c r="AL497" s="181">
        <v>10</v>
      </c>
      <c r="AM497" s="179" t="s">
        <v>2004</v>
      </c>
      <c r="AN497" s="180" t="s">
        <v>2005</v>
      </c>
      <c r="AO497" s="181">
        <v>10</v>
      </c>
      <c r="AP497" s="179"/>
      <c r="AQ497" s="180"/>
      <c r="AR497" s="181"/>
      <c r="AS497" s="179"/>
      <c r="AT497" s="180"/>
      <c r="AU497" s="181"/>
      <c r="AV497" s="179"/>
      <c r="AW497" s="180"/>
      <c r="AX497" s="181"/>
      <c r="AY497" s="162"/>
      <c r="AZ497" s="70"/>
      <c r="BA497" s="70"/>
      <c r="BB497" s="70"/>
      <c r="BC497" s="70"/>
      <c r="BD497" s="29"/>
      <c r="BE497" s="29"/>
      <c r="BF497" s="29"/>
      <c r="BG497" s="29"/>
      <c r="BH497" s="29"/>
      <c r="BI497" s="29"/>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row>
    <row r="498" spans="1:240" s="36" customFormat="1" ht="69" x14ac:dyDescent="0.3">
      <c r="A498" s="115">
        <v>482</v>
      </c>
      <c r="B498" s="116" t="s">
        <v>1959</v>
      </c>
      <c r="C498" s="115"/>
      <c r="D498" s="117"/>
      <c r="E498" s="221" t="s">
        <v>2006</v>
      </c>
      <c r="F498" s="116">
        <v>36943</v>
      </c>
      <c r="G498" s="221" t="s">
        <v>2007</v>
      </c>
      <c r="H498" s="222">
        <v>2018</v>
      </c>
      <c r="I498" s="221" t="s">
        <v>2008</v>
      </c>
      <c r="J498" s="136">
        <v>24102.880000000001</v>
      </c>
      <c r="K498" s="329" t="s">
        <v>1986</v>
      </c>
      <c r="L498" s="150" t="s">
        <v>1979</v>
      </c>
      <c r="M498" s="150" t="s">
        <v>2009</v>
      </c>
      <c r="N498" s="150" t="s">
        <v>2010</v>
      </c>
      <c r="O498" s="150" t="s">
        <v>2011</v>
      </c>
      <c r="P498" s="223">
        <v>8374</v>
      </c>
      <c r="Q498" s="150">
        <v>50</v>
      </c>
      <c r="R498" s="150">
        <v>5</v>
      </c>
      <c r="S498" s="150">
        <v>20</v>
      </c>
      <c r="T498" s="150">
        <v>25</v>
      </c>
      <c r="U498" s="150">
        <v>50</v>
      </c>
      <c r="V498" s="223">
        <v>90</v>
      </c>
      <c r="W498" s="223">
        <v>18</v>
      </c>
      <c r="X498" s="150" t="s">
        <v>2012</v>
      </c>
      <c r="Y498" s="223">
        <v>4</v>
      </c>
      <c r="Z498" s="223">
        <v>6</v>
      </c>
      <c r="AA498" s="223">
        <v>2</v>
      </c>
      <c r="AB498" s="223">
        <v>35</v>
      </c>
      <c r="AC498" s="180"/>
      <c r="AD498" s="180"/>
      <c r="AE498" s="195">
        <v>5</v>
      </c>
      <c r="AF498" s="178">
        <v>60</v>
      </c>
      <c r="AG498" s="179" t="s">
        <v>1970</v>
      </c>
      <c r="AH498" s="180" t="s">
        <v>1989</v>
      </c>
      <c r="AI498" s="181">
        <v>50</v>
      </c>
      <c r="AJ498" s="179" t="s">
        <v>1972</v>
      </c>
      <c r="AK498" s="180" t="s">
        <v>1990</v>
      </c>
      <c r="AL498" s="181">
        <v>10</v>
      </c>
      <c r="AM498" s="179"/>
      <c r="AN498" s="180"/>
      <c r="AO498" s="181"/>
      <c r="AP498" s="179"/>
      <c r="AQ498" s="180"/>
      <c r="AR498" s="181"/>
      <c r="AS498" s="179"/>
      <c r="AT498" s="180"/>
      <c r="AU498" s="181"/>
      <c r="AV498" s="179"/>
      <c r="AW498" s="180"/>
      <c r="AX498" s="181"/>
      <c r="AY498" s="162"/>
      <c r="AZ498" s="70"/>
      <c r="BA498" s="70"/>
      <c r="BB498" s="70"/>
      <c r="BC498" s="70"/>
      <c r="BD498" s="29"/>
      <c r="BE498" s="29"/>
      <c r="BF498" s="29"/>
      <c r="BG498" s="29"/>
      <c r="BH498" s="29"/>
      <c r="BI498" s="29"/>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row>
    <row r="499" spans="1:240" ht="220.8" x14ac:dyDescent="0.3">
      <c r="A499" s="115">
        <v>501</v>
      </c>
      <c r="B499" s="116" t="s">
        <v>3077</v>
      </c>
      <c r="C499" s="115">
        <v>1</v>
      </c>
      <c r="D499" s="117" t="s">
        <v>3078</v>
      </c>
      <c r="E499" s="118" t="s">
        <v>3079</v>
      </c>
      <c r="F499" s="119">
        <v>9653</v>
      </c>
      <c r="G499" s="118" t="s">
        <v>3080</v>
      </c>
      <c r="H499" s="120" t="s">
        <v>3081</v>
      </c>
      <c r="I499" s="118" t="s">
        <v>3082</v>
      </c>
      <c r="J499" s="121">
        <v>19825.689999999999</v>
      </c>
      <c r="K499" s="329" t="s">
        <v>7447</v>
      </c>
      <c r="L499" s="180" t="s">
        <v>3083</v>
      </c>
      <c r="M499" s="180" t="s">
        <v>3084</v>
      </c>
      <c r="N499" s="180" t="s">
        <v>3085</v>
      </c>
      <c r="O499" s="180" t="s">
        <v>3086</v>
      </c>
      <c r="P499" s="390">
        <v>100870</v>
      </c>
      <c r="Q499" s="180">
        <v>0</v>
      </c>
      <c r="R499" s="180"/>
      <c r="S499" s="180">
        <v>50</v>
      </c>
      <c r="T499" s="180">
        <v>50</v>
      </c>
      <c r="U499" s="180">
        <v>100</v>
      </c>
      <c r="V499" s="180">
        <v>100</v>
      </c>
      <c r="W499" s="180">
        <v>100</v>
      </c>
      <c r="X499" s="209" t="s">
        <v>3087</v>
      </c>
      <c r="Y499" s="180">
        <v>6</v>
      </c>
      <c r="Z499" s="180">
        <v>1</v>
      </c>
      <c r="AA499" s="180">
        <v>1</v>
      </c>
      <c r="AB499" s="180">
        <v>24</v>
      </c>
      <c r="AC499" s="180">
        <v>2</v>
      </c>
      <c r="AD499" s="180">
        <v>0</v>
      </c>
      <c r="AE499" s="195">
        <v>2</v>
      </c>
      <c r="AF499" s="178">
        <v>100</v>
      </c>
      <c r="AG499" s="179" t="s">
        <v>3088</v>
      </c>
      <c r="AH499" s="180" t="s">
        <v>3089</v>
      </c>
      <c r="AI499" s="181">
        <v>34</v>
      </c>
      <c r="AJ499" s="179" t="s">
        <v>3090</v>
      </c>
      <c r="AK499" s="180" t="s">
        <v>3091</v>
      </c>
      <c r="AL499" s="181">
        <v>22</v>
      </c>
      <c r="AM499" s="179" t="s">
        <v>3078</v>
      </c>
      <c r="AN499" s="180" t="s">
        <v>3092</v>
      </c>
      <c r="AO499" s="181">
        <v>29</v>
      </c>
      <c r="AP499" s="179" t="s">
        <v>3093</v>
      </c>
      <c r="AQ499" s="180" t="s">
        <v>3094</v>
      </c>
      <c r="AR499" s="181">
        <v>0</v>
      </c>
      <c r="AS499" s="179" t="s">
        <v>3095</v>
      </c>
      <c r="AT499" s="180" t="s">
        <v>3091</v>
      </c>
      <c r="AU499" s="181">
        <v>2</v>
      </c>
      <c r="AV499" s="179" t="s">
        <v>3096</v>
      </c>
      <c r="AW499" s="180" t="s">
        <v>3097</v>
      </c>
      <c r="AX499" s="181">
        <v>4</v>
      </c>
      <c r="AY499" s="162"/>
      <c r="AZ499" s="70"/>
      <c r="BA499" s="70"/>
      <c r="BB499" s="70"/>
      <c r="BC499" s="70"/>
      <c r="BD499" s="29"/>
      <c r="BE499" s="29"/>
      <c r="BF499" s="29"/>
      <c r="BG499" s="29"/>
      <c r="BH499" s="29"/>
      <c r="BI499" s="29"/>
    </row>
    <row r="500" spans="1:240" ht="220.8" x14ac:dyDescent="0.3">
      <c r="A500" s="115">
        <v>501</v>
      </c>
      <c r="B500" s="116" t="s">
        <v>3077</v>
      </c>
      <c r="C500" s="115">
        <v>1</v>
      </c>
      <c r="D500" s="117" t="s">
        <v>3078</v>
      </c>
      <c r="E500" s="118" t="s">
        <v>3079</v>
      </c>
      <c r="F500" s="119">
        <v>9653</v>
      </c>
      <c r="G500" s="118" t="s">
        <v>3098</v>
      </c>
      <c r="H500" s="120" t="s">
        <v>3099</v>
      </c>
      <c r="I500" s="118" t="s">
        <v>3082</v>
      </c>
      <c r="J500" s="121">
        <v>18548.169999999998</v>
      </c>
      <c r="K500" s="329" t="s">
        <v>8165</v>
      </c>
      <c r="L500" s="180" t="s">
        <v>3083</v>
      </c>
      <c r="M500" s="180" t="s">
        <v>3084</v>
      </c>
      <c r="N500" s="180" t="s">
        <v>3085</v>
      </c>
      <c r="O500" s="180" t="s">
        <v>3086</v>
      </c>
      <c r="P500" s="390">
        <v>100801</v>
      </c>
      <c r="Q500" s="180">
        <v>0</v>
      </c>
      <c r="R500" s="180"/>
      <c r="S500" s="180">
        <v>50</v>
      </c>
      <c r="T500" s="180">
        <v>50</v>
      </c>
      <c r="U500" s="180">
        <v>100</v>
      </c>
      <c r="V500" s="180">
        <v>100</v>
      </c>
      <c r="W500" s="180">
        <v>100</v>
      </c>
      <c r="X500" s="209" t="s">
        <v>3087</v>
      </c>
      <c r="Y500" s="180">
        <v>6</v>
      </c>
      <c r="Z500" s="180">
        <v>1</v>
      </c>
      <c r="AA500" s="180">
        <v>1</v>
      </c>
      <c r="AB500" s="180">
        <v>24</v>
      </c>
      <c r="AC500" s="180">
        <v>2</v>
      </c>
      <c r="AD500" s="180">
        <v>0</v>
      </c>
      <c r="AE500" s="195">
        <v>2</v>
      </c>
      <c r="AF500" s="178">
        <v>100</v>
      </c>
      <c r="AG500" s="179" t="s">
        <v>3088</v>
      </c>
      <c r="AH500" s="180" t="s">
        <v>3089</v>
      </c>
      <c r="AI500" s="181">
        <v>34</v>
      </c>
      <c r="AJ500" s="179" t="s">
        <v>3090</v>
      </c>
      <c r="AK500" s="180" t="s">
        <v>3091</v>
      </c>
      <c r="AL500" s="181">
        <v>22</v>
      </c>
      <c r="AM500" s="179" t="s">
        <v>3078</v>
      </c>
      <c r="AN500" s="180" t="s">
        <v>3092</v>
      </c>
      <c r="AO500" s="181">
        <v>29</v>
      </c>
      <c r="AP500" s="179" t="s">
        <v>3093</v>
      </c>
      <c r="AQ500" s="180" t="s">
        <v>3094</v>
      </c>
      <c r="AR500" s="181">
        <v>0</v>
      </c>
      <c r="AS500" s="179" t="s">
        <v>3095</v>
      </c>
      <c r="AT500" s="180" t="s">
        <v>3091</v>
      </c>
      <c r="AU500" s="181">
        <v>2</v>
      </c>
      <c r="AV500" s="179" t="s">
        <v>3096</v>
      </c>
      <c r="AW500" s="180" t="s">
        <v>3097</v>
      </c>
      <c r="AX500" s="181">
        <v>4</v>
      </c>
      <c r="AY500" s="162"/>
      <c r="AZ500" s="70"/>
      <c r="BA500" s="70"/>
      <c r="BB500" s="70"/>
      <c r="BC500" s="70"/>
      <c r="BD500" s="29"/>
      <c r="BE500" s="29"/>
      <c r="BF500" s="29"/>
      <c r="BG500" s="29"/>
      <c r="BH500" s="29"/>
      <c r="BI500" s="29"/>
    </row>
    <row r="501" spans="1:240" ht="220.8" x14ac:dyDescent="0.3">
      <c r="A501" s="115">
        <v>501</v>
      </c>
      <c r="B501" s="116" t="s">
        <v>3077</v>
      </c>
      <c r="C501" s="115">
        <v>1</v>
      </c>
      <c r="D501" s="117" t="s">
        <v>3078</v>
      </c>
      <c r="E501" s="118" t="s">
        <v>3079</v>
      </c>
      <c r="F501" s="119">
        <v>9653</v>
      </c>
      <c r="G501" s="118" t="s">
        <v>3100</v>
      </c>
      <c r="H501" s="120">
        <v>2015</v>
      </c>
      <c r="I501" s="118" t="s">
        <v>3082</v>
      </c>
      <c r="J501" s="121">
        <v>17449.66</v>
      </c>
      <c r="K501" s="329" t="s">
        <v>8165</v>
      </c>
      <c r="L501" s="180" t="s">
        <v>3083</v>
      </c>
      <c r="M501" s="180" t="s">
        <v>3084</v>
      </c>
      <c r="N501" s="180" t="s">
        <v>3085</v>
      </c>
      <c r="O501" s="180" t="s">
        <v>3086</v>
      </c>
      <c r="P501" s="390">
        <v>101099</v>
      </c>
      <c r="Q501" s="180">
        <v>0</v>
      </c>
      <c r="R501" s="180"/>
      <c r="S501" s="180">
        <v>50</v>
      </c>
      <c r="T501" s="180">
        <v>50</v>
      </c>
      <c r="U501" s="180">
        <v>100</v>
      </c>
      <c r="V501" s="180">
        <v>100</v>
      </c>
      <c r="W501" s="180">
        <v>77</v>
      </c>
      <c r="X501" s="209" t="s">
        <v>3101</v>
      </c>
      <c r="Y501" s="180">
        <v>6</v>
      </c>
      <c r="Z501" s="180">
        <v>1</v>
      </c>
      <c r="AA501" s="180">
        <v>1</v>
      </c>
      <c r="AB501" s="180">
        <v>24</v>
      </c>
      <c r="AC501" s="180">
        <v>2</v>
      </c>
      <c r="AD501" s="180">
        <v>0</v>
      </c>
      <c r="AE501" s="195">
        <v>2</v>
      </c>
      <c r="AF501" s="178">
        <v>100</v>
      </c>
      <c r="AG501" s="179" t="s">
        <v>3088</v>
      </c>
      <c r="AH501" s="180" t="s">
        <v>3089</v>
      </c>
      <c r="AI501" s="181">
        <v>34</v>
      </c>
      <c r="AJ501" s="179" t="s">
        <v>3090</v>
      </c>
      <c r="AK501" s="180" t="s">
        <v>3091</v>
      </c>
      <c r="AL501" s="181">
        <v>22</v>
      </c>
      <c r="AM501" s="179" t="s">
        <v>3078</v>
      </c>
      <c r="AN501" s="180" t="s">
        <v>3092</v>
      </c>
      <c r="AO501" s="181">
        <v>29</v>
      </c>
      <c r="AP501" s="179" t="s">
        <v>3093</v>
      </c>
      <c r="AQ501" s="180" t="s">
        <v>3094</v>
      </c>
      <c r="AR501" s="181">
        <v>0</v>
      </c>
      <c r="AS501" s="179" t="s">
        <v>3095</v>
      </c>
      <c r="AT501" s="180" t="s">
        <v>3091</v>
      </c>
      <c r="AU501" s="181">
        <v>2</v>
      </c>
      <c r="AV501" s="179" t="s">
        <v>3096</v>
      </c>
      <c r="AW501" s="180" t="s">
        <v>3097</v>
      </c>
      <c r="AX501" s="181">
        <v>4</v>
      </c>
      <c r="AY501" s="162"/>
      <c r="AZ501" s="70"/>
      <c r="BA501" s="70"/>
      <c r="BB501" s="70"/>
      <c r="BC501" s="70"/>
      <c r="BD501" s="29"/>
      <c r="BE501" s="29"/>
      <c r="BF501" s="29"/>
      <c r="BG501" s="29"/>
      <c r="BH501" s="29"/>
      <c r="BI501" s="29"/>
    </row>
    <row r="502" spans="1:240" ht="289.8" x14ac:dyDescent="0.3">
      <c r="A502" s="115">
        <v>505</v>
      </c>
      <c r="B502" s="116" t="s">
        <v>3102</v>
      </c>
      <c r="C502" s="115">
        <v>1</v>
      </c>
      <c r="D502" s="117" t="s">
        <v>7452</v>
      </c>
      <c r="E502" s="118" t="s">
        <v>3103</v>
      </c>
      <c r="F502" s="134">
        <v>19273</v>
      </c>
      <c r="G502" s="133" t="s">
        <v>3104</v>
      </c>
      <c r="H502" s="135">
        <v>2018</v>
      </c>
      <c r="I502" s="133" t="s">
        <v>3105</v>
      </c>
      <c r="J502" s="136">
        <v>73665</v>
      </c>
      <c r="K502" s="329" t="s">
        <v>3765</v>
      </c>
      <c r="L502" s="152" t="s">
        <v>3106</v>
      </c>
      <c r="M502" s="151" t="s">
        <v>3107</v>
      </c>
      <c r="N502" s="151" t="s">
        <v>3108</v>
      </c>
      <c r="O502" s="360" t="s">
        <v>3109</v>
      </c>
      <c r="P502" s="151" t="s">
        <v>3110</v>
      </c>
      <c r="Q502" s="150">
        <v>4.4000000000000004</v>
      </c>
      <c r="R502" s="151">
        <v>2.6</v>
      </c>
      <c r="S502" s="151">
        <v>1.4</v>
      </c>
      <c r="T502" s="151">
        <v>0.4</v>
      </c>
      <c r="U502" s="150">
        <v>4.4000000000000004</v>
      </c>
      <c r="V502" s="151">
        <v>80</v>
      </c>
      <c r="W502" s="151">
        <v>100</v>
      </c>
      <c r="X502" s="209" t="s">
        <v>3111</v>
      </c>
      <c r="Y502" s="180">
        <v>6</v>
      </c>
      <c r="Z502" s="180">
        <v>1</v>
      </c>
      <c r="AA502" s="180">
        <v>1</v>
      </c>
      <c r="AB502" s="180">
        <v>60</v>
      </c>
      <c r="AC502" s="180">
        <v>14</v>
      </c>
      <c r="AD502" s="180">
        <v>19.010000000000002</v>
      </c>
      <c r="AE502" s="195">
        <v>3</v>
      </c>
      <c r="AF502" s="178">
        <v>80</v>
      </c>
      <c r="AG502" s="179" t="s">
        <v>3112</v>
      </c>
      <c r="AH502" s="180" t="s">
        <v>3113</v>
      </c>
      <c r="AI502" s="181">
        <v>10</v>
      </c>
      <c r="AJ502" s="179" t="s">
        <v>3114</v>
      </c>
      <c r="AK502" s="180" t="s">
        <v>3115</v>
      </c>
      <c r="AL502" s="181">
        <v>10</v>
      </c>
      <c r="AM502" s="179" t="s">
        <v>3116</v>
      </c>
      <c r="AN502" s="180" t="s">
        <v>3117</v>
      </c>
      <c r="AO502" s="181">
        <v>10</v>
      </c>
      <c r="AP502" s="179" t="s">
        <v>3118</v>
      </c>
      <c r="AQ502" s="180" t="s">
        <v>3119</v>
      </c>
      <c r="AR502" s="181">
        <v>10</v>
      </c>
      <c r="AS502" s="179" t="s">
        <v>3120</v>
      </c>
      <c r="AT502" s="180" t="s">
        <v>3121</v>
      </c>
      <c r="AU502" s="181">
        <v>40</v>
      </c>
      <c r="AV502" s="179"/>
      <c r="AW502" s="180"/>
      <c r="AX502" s="181"/>
      <c r="AY502" s="162"/>
      <c r="AZ502" s="70"/>
      <c r="BA502" s="70"/>
      <c r="BB502" s="70"/>
      <c r="BC502" s="70"/>
      <c r="BD502" s="29"/>
      <c r="BE502" s="29"/>
      <c r="BF502" s="29"/>
      <c r="BG502" s="29"/>
      <c r="BH502" s="29"/>
      <c r="BI502" s="29"/>
    </row>
    <row r="503" spans="1:240" s="35" customFormat="1" ht="289.8" x14ac:dyDescent="0.3">
      <c r="A503" s="219">
        <v>587</v>
      </c>
      <c r="B503" s="116" t="s">
        <v>5800</v>
      </c>
      <c r="C503" s="219">
        <v>1</v>
      </c>
      <c r="D503" s="220"/>
      <c r="E503" s="221" t="s">
        <v>5801</v>
      </c>
      <c r="F503" s="116">
        <v>6162</v>
      </c>
      <c r="G503" s="221" t="s">
        <v>5802</v>
      </c>
      <c r="H503" s="222">
        <v>2008</v>
      </c>
      <c r="I503" s="221" t="s">
        <v>5803</v>
      </c>
      <c r="J503" s="136">
        <v>60000</v>
      </c>
      <c r="K503" s="329" t="s">
        <v>655</v>
      </c>
      <c r="L503" s="150" t="s">
        <v>5804</v>
      </c>
      <c r="M503" s="150" t="s">
        <v>5805</v>
      </c>
      <c r="N503" s="150" t="s">
        <v>5806</v>
      </c>
      <c r="O503" s="150" t="s">
        <v>5807</v>
      </c>
      <c r="P503" s="223" t="s">
        <v>5808</v>
      </c>
      <c r="Q503" s="150">
        <v>0</v>
      </c>
      <c r="R503" s="150" t="s">
        <v>5809</v>
      </c>
      <c r="S503" s="150" t="s">
        <v>5810</v>
      </c>
      <c r="T503" s="150" t="s">
        <v>5810</v>
      </c>
      <c r="U503" s="150">
        <v>0</v>
      </c>
      <c r="V503" s="223">
        <v>100</v>
      </c>
      <c r="W503" s="223">
        <v>100</v>
      </c>
      <c r="X503" s="150" t="s">
        <v>5811</v>
      </c>
      <c r="Y503" s="223">
        <v>4</v>
      </c>
      <c r="Z503" s="223">
        <v>7</v>
      </c>
      <c r="AA503" s="223">
        <v>4</v>
      </c>
      <c r="AB503" s="223">
        <v>5</v>
      </c>
      <c r="AC503" s="223"/>
      <c r="AD503" s="150">
        <v>0.2</v>
      </c>
      <c r="AE503" s="224">
        <v>5</v>
      </c>
      <c r="AF503" s="158">
        <v>100</v>
      </c>
      <c r="AG503" s="225" t="s">
        <v>5812</v>
      </c>
      <c r="AH503" s="150" t="s">
        <v>5813</v>
      </c>
      <c r="AI503" s="160">
        <v>70</v>
      </c>
      <c r="AJ503" s="226" t="s">
        <v>5814</v>
      </c>
      <c r="AK503" s="223" t="s">
        <v>5815</v>
      </c>
      <c r="AL503" s="160">
        <v>20</v>
      </c>
      <c r="AM503" s="226" t="s">
        <v>5816</v>
      </c>
      <c r="AN503" s="223" t="s">
        <v>5817</v>
      </c>
      <c r="AO503" s="160">
        <v>10</v>
      </c>
      <c r="AP503" s="226"/>
      <c r="AQ503" s="223"/>
      <c r="AR503" s="160"/>
      <c r="AS503" s="226"/>
      <c r="AT503" s="223"/>
      <c r="AU503" s="160"/>
      <c r="AV503" s="226"/>
      <c r="AW503" s="223"/>
      <c r="AX503" s="160"/>
      <c r="AY503" s="162"/>
      <c r="AZ503" s="70"/>
      <c r="BA503" s="70"/>
      <c r="BB503" s="70"/>
      <c r="BC503" s="70"/>
    </row>
    <row r="504" spans="1:240" s="35" customFormat="1" ht="276" x14ac:dyDescent="0.3">
      <c r="A504" s="219">
        <v>587</v>
      </c>
      <c r="B504" s="116" t="s">
        <v>5800</v>
      </c>
      <c r="C504" s="219">
        <v>1</v>
      </c>
      <c r="D504" s="220"/>
      <c r="E504" s="221" t="s">
        <v>5818</v>
      </c>
      <c r="F504" s="116">
        <v>6162</v>
      </c>
      <c r="G504" s="221" t="s">
        <v>5819</v>
      </c>
      <c r="H504" s="222">
        <v>2010</v>
      </c>
      <c r="I504" s="221" t="s">
        <v>5820</v>
      </c>
      <c r="J504" s="136">
        <v>138938</v>
      </c>
      <c r="K504" s="329" t="s">
        <v>677</v>
      </c>
      <c r="L504" s="150" t="s">
        <v>5804</v>
      </c>
      <c r="M504" s="150" t="s">
        <v>5805</v>
      </c>
      <c r="N504" s="150" t="s">
        <v>5821</v>
      </c>
      <c r="O504" s="150" t="s">
        <v>5822</v>
      </c>
      <c r="P504" s="223" t="s">
        <v>5823</v>
      </c>
      <c r="Q504" s="150" t="s">
        <v>5824</v>
      </c>
      <c r="R504" s="150">
        <v>21</v>
      </c>
      <c r="S504" s="150">
        <v>1.7</v>
      </c>
      <c r="T504" s="150">
        <v>40</v>
      </c>
      <c r="U504" s="150" t="s">
        <v>5825</v>
      </c>
      <c r="V504" s="223">
        <v>100</v>
      </c>
      <c r="W504" s="223">
        <v>90</v>
      </c>
      <c r="X504" s="150" t="s">
        <v>5826</v>
      </c>
      <c r="Y504" s="223">
        <v>4</v>
      </c>
      <c r="Z504" s="223">
        <v>3</v>
      </c>
      <c r="AA504" s="223">
        <v>3</v>
      </c>
      <c r="AB504" s="223">
        <v>6</v>
      </c>
      <c r="AC504" s="223"/>
      <c r="AD504" s="150">
        <v>0.2</v>
      </c>
      <c r="AE504" s="224">
        <v>5</v>
      </c>
      <c r="AF504" s="158">
        <v>100</v>
      </c>
      <c r="AG504" s="225" t="s">
        <v>5827</v>
      </c>
      <c r="AH504" s="150" t="s">
        <v>5828</v>
      </c>
      <c r="AI504" s="160">
        <v>10</v>
      </c>
      <c r="AJ504" s="226" t="s">
        <v>5829</v>
      </c>
      <c r="AK504" s="223" t="s">
        <v>5830</v>
      </c>
      <c r="AL504" s="160">
        <v>50</v>
      </c>
      <c r="AM504" s="226" t="s">
        <v>5814</v>
      </c>
      <c r="AN504" s="223" t="s">
        <v>5831</v>
      </c>
      <c r="AO504" s="160">
        <v>20</v>
      </c>
      <c r="AP504" s="226" t="s">
        <v>5832</v>
      </c>
      <c r="AQ504" s="223" t="s">
        <v>5833</v>
      </c>
      <c r="AR504" s="160">
        <v>10</v>
      </c>
      <c r="AS504" s="226" t="s">
        <v>5834</v>
      </c>
      <c r="AT504" s="223" t="s">
        <v>5833</v>
      </c>
      <c r="AU504" s="160">
        <v>10</v>
      </c>
      <c r="AV504" s="226"/>
      <c r="AW504" s="223"/>
      <c r="AX504" s="160"/>
      <c r="AY504" s="162"/>
      <c r="AZ504" s="70"/>
      <c r="BA504" s="70"/>
      <c r="BB504" s="70"/>
      <c r="BC504" s="70"/>
    </row>
    <row r="505" spans="1:240" s="35" customFormat="1" ht="165.6" x14ac:dyDescent="0.3">
      <c r="A505" s="219">
        <v>587</v>
      </c>
      <c r="B505" s="116" t="s">
        <v>5800</v>
      </c>
      <c r="C505" s="219">
        <v>1</v>
      </c>
      <c r="D505" s="220"/>
      <c r="E505" s="221" t="s">
        <v>5835</v>
      </c>
      <c r="F505" s="116">
        <v>6162</v>
      </c>
      <c r="G505" s="221" t="s">
        <v>5836</v>
      </c>
      <c r="H505" s="222">
        <v>2003</v>
      </c>
      <c r="I505" s="221" t="s">
        <v>5837</v>
      </c>
      <c r="J505" s="136">
        <v>55917.21</v>
      </c>
      <c r="K505" s="329" t="s">
        <v>844</v>
      </c>
      <c r="L505" s="150" t="s">
        <v>5804</v>
      </c>
      <c r="M505" s="150" t="s">
        <v>5804</v>
      </c>
      <c r="N505" s="150" t="s">
        <v>5838</v>
      </c>
      <c r="O505" s="150" t="s">
        <v>5839</v>
      </c>
      <c r="P505" s="223" t="s">
        <v>5840</v>
      </c>
      <c r="Q505" s="150">
        <v>0</v>
      </c>
      <c r="R505" s="150">
        <v>0</v>
      </c>
      <c r="S505" s="150" t="s">
        <v>5809</v>
      </c>
      <c r="T505" s="150" t="s">
        <v>5810</v>
      </c>
      <c r="U505" s="150" t="s">
        <v>5810</v>
      </c>
      <c r="V505" s="223">
        <v>100</v>
      </c>
      <c r="W505" s="223">
        <v>100</v>
      </c>
      <c r="X505" s="150" t="s">
        <v>5826</v>
      </c>
      <c r="Y505" s="223">
        <v>4</v>
      </c>
      <c r="Z505" s="223">
        <v>7</v>
      </c>
      <c r="AA505" s="223">
        <v>4</v>
      </c>
      <c r="AB505" s="223">
        <v>2</v>
      </c>
      <c r="AC505" s="223"/>
      <c r="AD505" s="150">
        <v>0.2</v>
      </c>
      <c r="AE505" s="224">
        <v>5</v>
      </c>
      <c r="AF505" s="158">
        <v>100</v>
      </c>
      <c r="AG505" s="225" t="s">
        <v>5827</v>
      </c>
      <c r="AH505" s="150" t="s">
        <v>5841</v>
      </c>
      <c r="AI505" s="160">
        <v>10</v>
      </c>
      <c r="AJ505" s="226" t="s">
        <v>5812</v>
      </c>
      <c r="AK505" s="223" t="s">
        <v>5842</v>
      </c>
      <c r="AL505" s="160">
        <v>70</v>
      </c>
      <c r="AM505" s="226" t="s">
        <v>5814</v>
      </c>
      <c r="AN505" s="223" t="s">
        <v>5815</v>
      </c>
      <c r="AO505" s="160">
        <v>20</v>
      </c>
      <c r="AP505" s="226"/>
      <c r="AQ505" s="223"/>
      <c r="AR505" s="160"/>
      <c r="AS505" s="226"/>
      <c r="AT505" s="223"/>
      <c r="AU505" s="160"/>
      <c r="AV505" s="226"/>
      <c r="AW505" s="223"/>
      <c r="AX505" s="160"/>
      <c r="AY505" s="162"/>
      <c r="AZ505" s="70"/>
      <c r="BA505" s="70"/>
      <c r="BB505" s="70"/>
      <c r="BC505" s="70"/>
    </row>
    <row r="506" spans="1:240" s="35" customFormat="1" ht="207" x14ac:dyDescent="0.3">
      <c r="A506" s="219">
        <v>587</v>
      </c>
      <c r="B506" s="116" t="s">
        <v>5800</v>
      </c>
      <c r="C506" s="219">
        <v>1</v>
      </c>
      <c r="D506" s="220"/>
      <c r="E506" s="221" t="s">
        <v>5843</v>
      </c>
      <c r="F506" s="116">
        <v>4959</v>
      </c>
      <c r="G506" s="221" t="s">
        <v>5844</v>
      </c>
      <c r="H506" s="222">
        <v>2003</v>
      </c>
      <c r="I506" s="221" t="s">
        <v>5845</v>
      </c>
      <c r="J506" s="136">
        <v>67810.05</v>
      </c>
      <c r="K506" s="329" t="s">
        <v>844</v>
      </c>
      <c r="L506" s="150" t="s">
        <v>5846</v>
      </c>
      <c r="M506" s="150" t="s">
        <v>5847</v>
      </c>
      <c r="N506" s="150" t="s">
        <v>5848</v>
      </c>
      <c r="O506" s="150" t="s">
        <v>5849</v>
      </c>
      <c r="P506" s="223" t="s">
        <v>5850</v>
      </c>
      <c r="Q506" s="150">
        <v>0</v>
      </c>
      <c r="R506" s="150">
        <v>0</v>
      </c>
      <c r="S506" s="150" t="s">
        <v>5809</v>
      </c>
      <c r="T506" s="150" t="s">
        <v>5810</v>
      </c>
      <c r="U506" s="150" t="s">
        <v>5810</v>
      </c>
      <c r="V506" s="223">
        <v>100</v>
      </c>
      <c r="W506" s="223">
        <v>100</v>
      </c>
      <c r="X506" s="150" t="s">
        <v>5811</v>
      </c>
      <c r="Y506" s="223">
        <v>4</v>
      </c>
      <c r="Z506" s="223">
        <v>2</v>
      </c>
      <c r="AA506" s="223">
        <v>3</v>
      </c>
      <c r="AB506" s="223">
        <v>1</v>
      </c>
      <c r="AC506" s="223"/>
      <c r="AD506" s="150">
        <v>0.2</v>
      </c>
      <c r="AE506" s="224">
        <v>5</v>
      </c>
      <c r="AF506" s="158">
        <v>100</v>
      </c>
      <c r="AG506" s="225" t="s">
        <v>5827</v>
      </c>
      <c r="AH506" s="150" t="s">
        <v>5841</v>
      </c>
      <c r="AI506" s="160">
        <v>10</v>
      </c>
      <c r="AJ506" s="226" t="s">
        <v>5812</v>
      </c>
      <c r="AK506" s="223" t="s">
        <v>5851</v>
      </c>
      <c r="AL506" s="160">
        <v>40</v>
      </c>
      <c r="AM506" s="226" t="s">
        <v>5814</v>
      </c>
      <c r="AN506" s="223" t="s">
        <v>5815</v>
      </c>
      <c r="AO506" s="160">
        <v>40</v>
      </c>
      <c r="AP506" s="226"/>
      <c r="AQ506" s="223"/>
      <c r="AR506" s="160"/>
      <c r="AS506" s="226"/>
      <c r="AT506" s="223"/>
      <c r="AU506" s="160"/>
      <c r="AV506" s="226"/>
      <c r="AW506" s="223"/>
      <c r="AX506" s="160"/>
      <c r="AY506" s="162"/>
      <c r="AZ506" s="70"/>
      <c r="BA506" s="70"/>
      <c r="BB506" s="70"/>
      <c r="BC506" s="70"/>
    </row>
    <row r="507" spans="1:240" s="35" customFormat="1" ht="409.6" x14ac:dyDescent="0.3">
      <c r="A507" s="219">
        <v>587</v>
      </c>
      <c r="B507" s="116" t="s">
        <v>5800</v>
      </c>
      <c r="C507" s="219">
        <v>1</v>
      </c>
      <c r="D507" s="220"/>
      <c r="E507" s="221" t="s">
        <v>5852</v>
      </c>
      <c r="F507" s="116" t="s">
        <v>5853</v>
      </c>
      <c r="G507" s="221" t="s">
        <v>5854</v>
      </c>
      <c r="H507" s="222">
        <v>2006</v>
      </c>
      <c r="I507" s="221" t="s">
        <v>5855</v>
      </c>
      <c r="J507" s="136">
        <v>112460.36</v>
      </c>
      <c r="K507" s="329" t="s">
        <v>664</v>
      </c>
      <c r="L507" s="150" t="s">
        <v>5804</v>
      </c>
      <c r="M507" s="150" t="s">
        <v>5805</v>
      </c>
      <c r="N507" s="150" t="s">
        <v>5856</v>
      </c>
      <c r="O507" s="150" t="s">
        <v>5857</v>
      </c>
      <c r="P507" s="223" t="s">
        <v>5858</v>
      </c>
      <c r="Q507" s="150">
        <v>0</v>
      </c>
      <c r="R507" s="150">
        <v>0</v>
      </c>
      <c r="S507" s="150" t="s">
        <v>5809</v>
      </c>
      <c r="T507" s="150" t="s">
        <v>5810</v>
      </c>
      <c r="U507" s="150" t="s">
        <v>5810</v>
      </c>
      <c r="V507" s="223">
        <v>100</v>
      </c>
      <c r="W507" s="223">
        <v>100</v>
      </c>
      <c r="X507" s="150" t="s">
        <v>5811</v>
      </c>
      <c r="Y507" s="223">
        <v>4</v>
      </c>
      <c r="Z507" s="223">
        <v>3</v>
      </c>
      <c r="AA507" s="223">
        <v>3</v>
      </c>
      <c r="AB507" s="223">
        <v>3</v>
      </c>
      <c r="AC507" s="223"/>
      <c r="AD507" s="150">
        <v>0.2</v>
      </c>
      <c r="AE507" s="224">
        <v>5</v>
      </c>
      <c r="AF507" s="158">
        <v>100</v>
      </c>
      <c r="AG507" s="225" t="s">
        <v>5827</v>
      </c>
      <c r="AH507" s="150" t="s">
        <v>5859</v>
      </c>
      <c r="AI507" s="160">
        <v>80</v>
      </c>
      <c r="AJ507" s="226" t="s">
        <v>5814</v>
      </c>
      <c r="AK507" s="223"/>
      <c r="AL507" s="160">
        <v>20</v>
      </c>
      <c r="AM507" s="226"/>
      <c r="AN507" s="223"/>
      <c r="AO507" s="160"/>
      <c r="AP507" s="226"/>
      <c r="AQ507" s="223"/>
      <c r="AR507" s="160"/>
      <c r="AS507" s="226"/>
      <c r="AT507" s="223"/>
      <c r="AU507" s="160"/>
      <c r="AV507" s="226"/>
      <c r="AW507" s="223"/>
      <c r="AX507" s="160"/>
      <c r="AY507" s="162"/>
      <c r="AZ507" s="70"/>
      <c r="BA507" s="70"/>
      <c r="BB507" s="70"/>
      <c r="BC507" s="70"/>
    </row>
    <row r="508" spans="1:240" s="35" customFormat="1" ht="165.6" x14ac:dyDescent="0.3">
      <c r="A508" s="219">
        <v>587</v>
      </c>
      <c r="B508" s="116" t="s">
        <v>5800</v>
      </c>
      <c r="C508" s="219">
        <v>1</v>
      </c>
      <c r="D508" s="220"/>
      <c r="E508" s="221" t="s">
        <v>5860</v>
      </c>
      <c r="F508" s="116">
        <v>31012</v>
      </c>
      <c r="G508" s="221" t="s">
        <v>5861</v>
      </c>
      <c r="H508" s="222">
        <v>2005</v>
      </c>
      <c r="I508" s="221" t="s">
        <v>5862</v>
      </c>
      <c r="J508" s="136">
        <v>59282.64</v>
      </c>
      <c r="K508" s="329" t="s">
        <v>664</v>
      </c>
      <c r="L508" s="150" t="s">
        <v>5863</v>
      </c>
      <c r="M508" s="150" t="s">
        <v>5864</v>
      </c>
      <c r="N508" s="150" t="s">
        <v>5865</v>
      </c>
      <c r="O508" s="150" t="s">
        <v>5866</v>
      </c>
      <c r="P508" s="223">
        <v>6018</v>
      </c>
      <c r="Q508" s="150">
        <v>0</v>
      </c>
      <c r="R508" s="150">
        <v>0</v>
      </c>
      <c r="S508" s="150" t="s">
        <v>5809</v>
      </c>
      <c r="T508" s="150" t="s">
        <v>5810</v>
      </c>
      <c r="U508" s="150" t="s">
        <v>5810</v>
      </c>
      <c r="V508" s="223">
        <v>100</v>
      </c>
      <c r="W508" s="223">
        <v>100</v>
      </c>
      <c r="X508" s="150" t="s">
        <v>5811</v>
      </c>
      <c r="Y508" s="223">
        <v>4</v>
      </c>
      <c r="Z508" s="223">
        <v>2</v>
      </c>
      <c r="AA508" s="223">
        <v>3</v>
      </c>
      <c r="AB508" s="223">
        <v>4</v>
      </c>
      <c r="AC508" s="223"/>
      <c r="AD508" s="150">
        <v>0.2</v>
      </c>
      <c r="AE508" s="224">
        <v>5</v>
      </c>
      <c r="AF508" s="158">
        <v>100</v>
      </c>
      <c r="AG508" s="225" t="s">
        <v>5827</v>
      </c>
      <c r="AH508" s="150" t="s">
        <v>5841</v>
      </c>
      <c r="AI508" s="160">
        <v>20</v>
      </c>
      <c r="AJ508" s="226" t="s">
        <v>5812</v>
      </c>
      <c r="AK508" s="223" t="s">
        <v>5867</v>
      </c>
      <c r="AL508" s="160">
        <v>10</v>
      </c>
      <c r="AM508" s="226" t="s">
        <v>5814</v>
      </c>
      <c r="AN508" s="223" t="s">
        <v>5868</v>
      </c>
      <c r="AO508" s="160">
        <v>70</v>
      </c>
      <c r="AP508" s="226"/>
      <c r="AQ508" s="223"/>
      <c r="AR508" s="160"/>
      <c r="AS508" s="226"/>
      <c r="AT508" s="223"/>
      <c r="AU508" s="160"/>
      <c r="AV508" s="226"/>
      <c r="AW508" s="223"/>
      <c r="AX508" s="160"/>
      <c r="AY508" s="162"/>
      <c r="AZ508" s="70"/>
      <c r="BA508" s="70"/>
      <c r="BB508" s="70"/>
      <c r="BC508" s="70"/>
    </row>
    <row r="509" spans="1:240" s="35" customFormat="1" ht="124.2" x14ac:dyDescent="0.3">
      <c r="A509" s="219">
        <v>600</v>
      </c>
      <c r="B509" s="116" t="s">
        <v>5869</v>
      </c>
      <c r="C509" s="219">
        <v>3</v>
      </c>
      <c r="D509" s="220"/>
      <c r="E509" s="221" t="s">
        <v>5870</v>
      </c>
      <c r="F509" s="116">
        <v>21696</v>
      </c>
      <c r="G509" s="221" t="s">
        <v>5871</v>
      </c>
      <c r="H509" s="222">
        <v>2004</v>
      </c>
      <c r="I509" s="221" t="s">
        <v>5872</v>
      </c>
      <c r="J509" s="136">
        <v>139934.76999999999</v>
      </c>
      <c r="K509" s="329" t="s">
        <v>664</v>
      </c>
      <c r="L509" s="150" t="s">
        <v>5873</v>
      </c>
      <c r="M509" s="150" t="s">
        <v>5874</v>
      </c>
      <c r="N509" s="150" t="s">
        <v>5875</v>
      </c>
      <c r="O509" s="150" t="s">
        <v>5876</v>
      </c>
      <c r="P509" s="223">
        <v>5647</v>
      </c>
      <c r="Q509" s="150">
        <v>76</v>
      </c>
      <c r="R509" s="150">
        <v>23.46</v>
      </c>
      <c r="S509" s="150">
        <v>27.37</v>
      </c>
      <c r="T509" s="150">
        <v>26</v>
      </c>
      <c r="U509" s="150">
        <v>76.819999999999993</v>
      </c>
      <c r="V509" s="223">
        <v>28</v>
      </c>
      <c r="W509" s="223">
        <v>100</v>
      </c>
      <c r="X509" s="150" t="s">
        <v>5877</v>
      </c>
      <c r="Y509" s="223"/>
      <c r="Z509" s="223"/>
      <c r="AA509" s="223"/>
      <c r="AB509" s="223">
        <v>28</v>
      </c>
      <c r="AC509" s="223"/>
      <c r="AD509" s="150"/>
      <c r="AE509" s="224"/>
      <c r="AF509" s="158">
        <v>28</v>
      </c>
      <c r="AG509" s="225" t="s">
        <v>5878</v>
      </c>
      <c r="AH509" s="150" t="s">
        <v>5879</v>
      </c>
      <c r="AI509" s="160">
        <v>28</v>
      </c>
      <c r="AJ509" s="226"/>
      <c r="AK509" s="223"/>
      <c r="AL509" s="160"/>
      <c r="AM509" s="226"/>
      <c r="AN509" s="223"/>
      <c r="AO509" s="160"/>
      <c r="AP509" s="226"/>
      <c r="AQ509" s="223"/>
      <c r="AR509" s="160"/>
      <c r="AS509" s="226"/>
      <c r="AT509" s="223"/>
      <c r="AU509" s="160"/>
      <c r="AV509" s="226"/>
      <c r="AW509" s="223"/>
      <c r="AX509" s="160"/>
      <c r="AY509" s="162"/>
      <c r="AZ509" s="70"/>
      <c r="BA509" s="70"/>
      <c r="BB509" s="70"/>
      <c r="BC509" s="70"/>
    </row>
    <row r="510" spans="1:240" s="59" customFormat="1" ht="400.2" x14ac:dyDescent="0.3">
      <c r="A510" s="391">
        <v>618</v>
      </c>
      <c r="B510" s="392" t="s">
        <v>1268</v>
      </c>
      <c r="C510" s="393">
        <v>12</v>
      </c>
      <c r="D510" s="324" t="s">
        <v>1269</v>
      </c>
      <c r="E510" s="255" t="s">
        <v>1270</v>
      </c>
      <c r="F510" s="324" t="s">
        <v>1271</v>
      </c>
      <c r="G510" s="255" t="s">
        <v>1272</v>
      </c>
      <c r="H510" s="135">
        <v>2004</v>
      </c>
      <c r="I510" s="229" t="s">
        <v>1273</v>
      </c>
      <c r="J510" s="136">
        <v>41396.949999999997</v>
      </c>
      <c r="K510" s="151" t="s">
        <v>664</v>
      </c>
      <c r="L510" s="151" t="s">
        <v>1274</v>
      </c>
      <c r="M510" s="151" t="s">
        <v>1275</v>
      </c>
      <c r="N510" s="151" t="s">
        <v>1276</v>
      </c>
      <c r="O510" s="151" t="s">
        <v>1277</v>
      </c>
      <c r="P510" s="180" t="s">
        <v>1278</v>
      </c>
      <c r="Q510" s="394">
        <f>+R510+S510+T510</f>
        <v>29.953918821839082</v>
      </c>
      <c r="R510" s="152">
        <v>0</v>
      </c>
      <c r="S510" s="152">
        <v>2.9739188218390806</v>
      </c>
      <c r="T510" s="152">
        <v>26.98</v>
      </c>
      <c r="U510" s="152">
        <f>+R510+S510+T510</f>
        <v>29.953918821839082</v>
      </c>
      <c r="V510" s="223">
        <v>96</v>
      </c>
      <c r="W510" s="395">
        <v>100</v>
      </c>
      <c r="X510" s="154" t="s">
        <v>1279</v>
      </c>
      <c r="Y510" s="155">
        <v>4</v>
      </c>
      <c r="Z510" s="155">
        <v>9</v>
      </c>
      <c r="AA510" s="155">
        <v>2</v>
      </c>
      <c r="AB510" s="155">
        <v>32</v>
      </c>
      <c r="AC510" s="155" t="s">
        <v>1280</v>
      </c>
      <c r="AD510" s="153">
        <v>0</v>
      </c>
      <c r="AE510" s="208">
        <v>5</v>
      </c>
      <c r="AF510" s="151">
        <f>+AI510+AL510+AO510+AR510+AU510+AX510</f>
        <v>95</v>
      </c>
      <c r="AG510" s="151" t="s">
        <v>1281</v>
      </c>
      <c r="AH510" s="151" t="s">
        <v>1282</v>
      </c>
      <c r="AI510" s="151">
        <v>75</v>
      </c>
      <c r="AJ510" s="151" t="s">
        <v>1283</v>
      </c>
      <c r="AK510" s="151" t="s">
        <v>1284</v>
      </c>
      <c r="AL510" s="151">
        <v>20</v>
      </c>
      <c r="AM510" s="151"/>
      <c r="AN510" s="151"/>
      <c r="AO510" s="151"/>
      <c r="AP510" s="151"/>
      <c r="AQ510" s="151"/>
      <c r="AR510" s="151"/>
      <c r="AS510" s="151"/>
      <c r="AT510" s="151"/>
      <c r="AU510" s="151"/>
      <c r="AV510" s="151"/>
      <c r="AW510" s="155"/>
      <c r="AX510" s="155"/>
      <c r="AY510" s="396"/>
      <c r="AZ510" s="60"/>
      <c r="BA510" s="60"/>
      <c r="BB510" s="60"/>
      <c r="BC510" s="60"/>
      <c r="BD510" s="60"/>
      <c r="BE510" s="60"/>
      <c r="BF510" s="60"/>
      <c r="BG510" s="60"/>
      <c r="BH510" s="60"/>
      <c r="BI510" s="60"/>
    </row>
    <row r="511" spans="1:240" s="59" customFormat="1" ht="138" x14ac:dyDescent="0.3">
      <c r="A511" s="391">
        <v>618</v>
      </c>
      <c r="B511" s="392" t="s">
        <v>1268</v>
      </c>
      <c r="C511" s="393">
        <v>2</v>
      </c>
      <c r="D511" s="324" t="s">
        <v>1285</v>
      </c>
      <c r="E511" s="255" t="s">
        <v>1286</v>
      </c>
      <c r="F511" s="324" t="s">
        <v>1287</v>
      </c>
      <c r="G511" s="255" t="s">
        <v>1288</v>
      </c>
      <c r="H511" s="135">
        <v>2002</v>
      </c>
      <c r="I511" s="255" t="s">
        <v>1289</v>
      </c>
      <c r="J511" s="136">
        <v>22796.28</v>
      </c>
      <c r="K511" s="151" t="s">
        <v>844</v>
      </c>
      <c r="L511" s="151" t="s">
        <v>1290</v>
      </c>
      <c r="M511" s="151" t="s">
        <v>1291</v>
      </c>
      <c r="N511" s="151" t="s">
        <v>1292</v>
      </c>
      <c r="O511" s="151" t="s">
        <v>1293</v>
      </c>
      <c r="P511" s="180" t="s">
        <v>1294</v>
      </c>
      <c r="Q511" s="394">
        <f t="shared" ref="Q511:Q517" si="12">+R511+S511+T511</f>
        <v>28.61766379310345</v>
      </c>
      <c r="R511" s="152">
        <v>0</v>
      </c>
      <c r="S511" s="152">
        <v>1.6376637931034488</v>
      </c>
      <c r="T511" s="152">
        <v>26.98</v>
      </c>
      <c r="U511" s="152">
        <f t="shared" ref="U511:U517" si="13">+R511+S511+T511</f>
        <v>28.61766379310345</v>
      </c>
      <c r="V511" s="223">
        <v>70</v>
      </c>
      <c r="W511" s="395">
        <v>100</v>
      </c>
      <c r="X511" s="154" t="s">
        <v>1279</v>
      </c>
      <c r="Y511" s="155">
        <v>6</v>
      </c>
      <c r="Z511" s="155">
        <v>1</v>
      </c>
      <c r="AA511" s="155">
        <v>1</v>
      </c>
      <c r="AB511" s="155">
        <v>23</v>
      </c>
      <c r="AC511" s="155" t="s">
        <v>1295</v>
      </c>
      <c r="AD511" s="153">
        <v>0</v>
      </c>
      <c r="AE511" s="208">
        <v>2</v>
      </c>
      <c r="AF511" s="151">
        <f t="shared" ref="AF511:AF517" si="14">+AI511+AL511+AO511+AR511+AU511+AX511</f>
        <v>70</v>
      </c>
      <c r="AG511" s="151" t="s">
        <v>1285</v>
      </c>
      <c r="AH511" s="397" t="s">
        <v>1296</v>
      </c>
      <c r="AI511" s="397">
        <v>50</v>
      </c>
      <c r="AJ511" s="151" t="s">
        <v>1297</v>
      </c>
      <c r="AK511" s="151" t="s">
        <v>1298</v>
      </c>
      <c r="AL511" s="151">
        <v>20</v>
      </c>
      <c r="AM511" s="151"/>
      <c r="AN511" s="151"/>
      <c r="AO511" s="151"/>
      <c r="AP511" s="151"/>
      <c r="AQ511" s="151"/>
      <c r="AR511" s="151"/>
      <c r="AS511" s="151"/>
      <c r="AT511" s="151"/>
      <c r="AU511" s="151"/>
      <c r="AV511" s="151"/>
      <c r="AW511" s="155"/>
      <c r="AX511" s="155"/>
      <c r="AY511" s="396"/>
      <c r="AZ511" s="60"/>
      <c r="BA511" s="60"/>
      <c r="BB511" s="60"/>
      <c r="BC511" s="60"/>
      <c r="BD511" s="60"/>
      <c r="BE511" s="60"/>
      <c r="BF511" s="60"/>
      <c r="BG511" s="60"/>
      <c r="BH511" s="60"/>
      <c r="BI511" s="60"/>
    </row>
    <row r="512" spans="1:240" s="59" customFormat="1" ht="124.2" x14ac:dyDescent="0.3">
      <c r="A512" s="391">
        <v>618</v>
      </c>
      <c r="B512" s="392" t="s">
        <v>1268</v>
      </c>
      <c r="C512" s="393">
        <v>13</v>
      </c>
      <c r="D512" s="324" t="s">
        <v>1299</v>
      </c>
      <c r="E512" s="255" t="s">
        <v>1300</v>
      </c>
      <c r="F512" s="324">
        <v>8056</v>
      </c>
      <c r="G512" s="255" t="s">
        <v>1301</v>
      </c>
      <c r="H512" s="135">
        <v>2003</v>
      </c>
      <c r="I512" s="255" t="s">
        <v>1302</v>
      </c>
      <c r="J512" s="136">
        <v>5019.43</v>
      </c>
      <c r="K512" s="151" t="s">
        <v>844</v>
      </c>
      <c r="L512" s="151" t="s">
        <v>1303</v>
      </c>
      <c r="M512" s="151" t="s">
        <v>1304</v>
      </c>
      <c r="N512" s="151" t="s">
        <v>1305</v>
      </c>
      <c r="O512" s="151" t="s">
        <v>1306</v>
      </c>
      <c r="P512" s="180" t="s">
        <v>1307</v>
      </c>
      <c r="Q512" s="394">
        <f t="shared" si="12"/>
        <v>27.340591235632186</v>
      </c>
      <c r="R512" s="152">
        <v>0</v>
      </c>
      <c r="S512" s="152">
        <v>0.36059123563218393</v>
      </c>
      <c r="T512" s="152">
        <v>26.98</v>
      </c>
      <c r="U512" s="152">
        <f t="shared" si="13"/>
        <v>27.340591235632186</v>
      </c>
      <c r="V512" s="223">
        <v>100</v>
      </c>
      <c r="W512" s="395">
        <v>100</v>
      </c>
      <c r="X512" s="154" t="s">
        <v>1279</v>
      </c>
      <c r="Y512" s="155">
        <v>6</v>
      </c>
      <c r="Z512" s="155">
        <v>1</v>
      </c>
      <c r="AA512" s="155">
        <v>5</v>
      </c>
      <c r="AB512" s="155">
        <v>24</v>
      </c>
      <c r="AC512" s="155" t="s">
        <v>1308</v>
      </c>
      <c r="AD512" s="153">
        <v>0</v>
      </c>
      <c r="AE512" s="208">
        <v>2</v>
      </c>
      <c r="AF512" s="151">
        <f t="shared" si="14"/>
        <v>100</v>
      </c>
      <c r="AG512" s="151" t="s">
        <v>1299</v>
      </c>
      <c r="AH512" s="151" t="s">
        <v>7946</v>
      </c>
      <c r="AI512" s="151">
        <v>90</v>
      </c>
      <c r="AJ512" s="151" t="s">
        <v>1309</v>
      </c>
      <c r="AK512" s="151" t="s">
        <v>1310</v>
      </c>
      <c r="AL512" s="151">
        <v>10</v>
      </c>
      <c r="AM512" s="151"/>
      <c r="AN512" s="151"/>
      <c r="AO512" s="151"/>
      <c r="AP512" s="151"/>
      <c r="AQ512" s="151"/>
      <c r="AR512" s="151"/>
      <c r="AS512" s="151"/>
      <c r="AT512" s="151"/>
      <c r="AU512" s="151"/>
      <c r="AV512" s="151"/>
      <c r="AW512" s="155"/>
      <c r="AX512" s="155"/>
      <c r="AY512" s="396"/>
      <c r="AZ512" s="60"/>
      <c r="BA512" s="60"/>
      <c r="BB512" s="60"/>
      <c r="BC512" s="60"/>
      <c r="BD512" s="60"/>
      <c r="BE512" s="60"/>
      <c r="BF512" s="60"/>
      <c r="BG512" s="60"/>
      <c r="BH512" s="60"/>
      <c r="BI512" s="60"/>
    </row>
    <row r="513" spans="1:61" s="59" customFormat="1" ht="151.80000000000001" x14ac:dyDescent="0.3">
      <c r="A513" s="391">
        <v>618</v>
      </c>
      <c r="B513" s="392" t="s">
        <v>1268</v>
      </c>
      <c r="C513" s="393">
        <v>4</v>
      </c>
      <c r="D513" s="324" t="s">
        <v>1311</v>
      </c>
      <c r="E513" s="255" t="s">
        <v>1312</v>
      </c>
      <c r="F513" s="324">
        <v>18462</v>
      </c>
      <c r="G513" s="255" t="s">
        <v>1313</v>
      </c>
      <c r="H513" s="135">
        <v>2002</v>
      </c>
      <c r="I513" s="255" t="s">
        <v>1314</v>
      </c>
      <c r="J513" s="136">
        <v>47903.15</v>
      </c>
      <c r="K513" s="151" t="s">
        <v>844</v>
      </c>
      <c r="L513" s="151" t="s">
        <v>1315</v>
      </c>
      <c r="M513" s="151" t="s">
        <v>1316</v>
      </c>
      <c r="N513" s="151" t="s">
        <v>1317</v>
      </c>
      <c r="O513" s="151" t="s">
        <v>1318</v>
      </c>
      <c r="P513" s="180" t="s">
        <v>1319</v>
      </c>
      <c r="Q513" s="394">
        <f t="shared" si="12"/>
        <v>30.421318247126436</v>
      </c>
      <c r="R513" s="152">
        <v>0</v>
      </c>
      <c r="S513" s="152">
        <v>3.4413182471264365</v>
      </c>
      <c r="T513" s="152">
        <v>26.98</v>
      </c>
      <c r="U513" s="152">
        <f t="shared" si="13"/>
        <v>30.421318247126436</v>
      </c>
      <c r="V513" s="223">
        <v>40</v>
      </c>
      <c r="W513" s="395">
        <v>100</v>
      </c>
      <c r="X513" s="154" t="s">
        <v>1279</v>
      </c>
      <c r="Y513" s="155">
        <v>6</v>
      </c>
      <c r="Z513" s="155">
        <v>4</v>
      </c>
      <c r="AA513" s="155">
        <v>3</v>
      </c>
      <c r="AB513" s="155">
        <v>60</v>
      </c>
      <c r="AC513" s="155" t="s">
        <v>1320</v>
      </c>
      <c r="AD513" s="153">
        <v>0</v>
      </c>
      <c r="AE513" s="208">
        <v>5</v>
      </c>
      <c r="AF513" s="151">
        <f t="shared" si="14"/>
        <v>40</v>
      </c>
      <c r="AG513" s="151" t="s">
        <v>1311</v>
      </c>
      <c r="AH513" s="151" t="s">
        <v>1321</v>
      </c>
      <c r="AI513" s="151">
        <v>40</v>
      </c>
      <c r="AJ513" s="151"/>
      <c r="AK513" s="151"/>
      <c r="AL513" s="151"/>
      <c r="AM513" s="151"/>
      <c r="AN513" s="151"/>
      <c r="AO513" s="151"/>
      <c r="AP513" s="151"/>
      <c r="AQ513" s="151"/>
      <c r="AR513" s="151"/>
      <c r="AS513" s="151"/>
      <c r="AT513" s="151"/>
      <c r="AU513" s="151"/>
      <c r="AV513" s="151"/>
      <c r="AW513" s="155"/>
      <c r="AX513" s="155"/>
      <c r="AY513" s="396"/>
      <c r="AZ513" s="60"/>
      <c r="BA513" s="60"/>
      <c r="BB513" s="60"/>
      <c r="BC513" s="60"/>
      <c r="BD513" s="60"/>
      <c r="BE513" s="60"/>
      <c r="BF513" s="60"/>
      <c r="BG513" s="60"/>
      <c r="BH513" s="60"/>
      <c r="BI513" s="60"/>
    </row>
    <row r="514" spans="1:61" s="59" customFormat="1" ht="234.6" x14ac:dyDescent="0.3">
      <c r="A514" s="391">
        <v>618</v>
      </c>
      <c r="B514" s="392" t="s">
        <v>1268</v>
      </c>
      <c r="C514" s="393">
        <v>12</v>
      </c>
      <c r="D514" s="324" t="s">
        <v>1269</v>
      </c>
      <c r="E514" s="255" t="s">
        <v>1322</v>
      </c>
      <c r="F514" s="324">
        <v>17549</v>
      </c>
      <c r="G514" s="255" t="s">
        <v>1323</v>
      </c>
      <c r="H514" s="135" t="s">
        <v>1324</v>
      </c>
      <c r="I514" s="255" t="s">
        <v>1325</v>
      </c>
      <c r="J514" s="136">
        <v>45621.75</v>
      </c>
      <c r="K514" s="151" t="s">
        <v>844</v>
      </c>
      <c r="L514" s="151" t="s">
        <v>1326</v>
      </c>
      <c r="M514" s="151" t="s">
        <v>1327</v>
      </c>
      <c r="N514" s="151" t="s">
        <v>1328</v>
      </c>
      <c r="O514" s="151" t="s">
        <v>1329</v>
      </c>
      <c r="P514" s="180" t="s">
        <v>1330</v>
      </c>
      <c r="Q514" s="394">
        <f t="shared" si="12"/>
        <v>30.257424568965519</v>
      </c>
      <c r="R514" s="152">
        <v>0</v>
      </c>
      <c r="S514" s="152">
        <v>3.2774245689655173</v>
      </c>
      <c r="T514" s="152">
        <v>26.98</v>
      </c>
      <c r="U514" s="152">
        <f t="shared" si="13"/>
        <v>30.257424568965519</v>
      </c>
      <c r="V514" s="223">
        <v>77</v>
      </c>
      <c r="W514" s="395">
        <v>100</v>
      </c>
      <c r="X514" s="154" t="s">
        <v>1279</v>
      </c>
      <c r="Y514" s="155">
        <v>6</v>
      </c>
      <c r="Z514" s="155">
        <v>1</v>
      </c>
      <c r="AA514" s="155">
        <v>6</v>
      </c>
      <c r="AB514" s="155">
        <v>19</v>
      </c>
      <c r="AC514" s="155" t="s">
        <v>1331</v>
      </c>
      <c r="AD514" s="153">
        <v>16.940000000000001</v>
      </c>
      <c r="AE514" s="208">
        <v>5</v>
      </c>
      <c r="AF514" s="151">
        <f t="shared" si="14"/>
        <v>60</v>
      </c>
      <c r="AG514" s="151" t="s">
        <v>1281</v>
      </c>
      <c r="AH514" s="151" t="s">
        <v>1282</v>
      </c>
      <c r="AI514" s="151">
        <v>40</v>
      </c>
      <c r="AJ514" s="151" t="s">
        <v>1283</v>
      </c>
      <c r="AK514" s="151" t="s">
        <v>1284</v>
      </c>
      <c r="AL514" s="151">
        <v>20</v>
      </c>
      <c r="AM514" s="151"/>
      <c r="AN514" s="151"/>
      <c r="AO514" s="151"/>
      <c r="AP514" s="151"/>
      <c r="AQ514" s="151"/>
      <c r="AR514" s="151"/>
      <c r="AS514" s="151"/>
      <c r="AT514" s="151"/>
      <c r="AU514" s="151"/>
      <c r="AV514" s="151"/>
      <c r="AW514" s="155"/>
      <c r="AX514" s="155"/>
      <c r="AY514" s="396"/>
      <c r="AZ514" s="60"/>
      <c r="BA514" s="60"/>
      <c r="BB514" s="60"/>
      <c r="BC514" s="60"/>
      <c r="BD514" s="60"/>
      <c r="BE514" s="60"/>
      <c r="BF514" s="60"/>
      <c r="BG514" s="60"/>
      <c r="BH514" s="60"/>
      <c r="BI514" s="60"/>
    </row>
    <row r="515" spans="1:61" s="59" customFormat="1" ht="220.8" x14ac:dyDescent="0.3">
      <c r="A515" s="391">
        <v>618</v>
      </c>
      <c r="B515" s="392" t="s">
        <v>1268</v>
      </c>
      <c r="C515" s="398">
        <v>15</v>
      </c>
      <c r="D515" s="399" t="s">
        <v>1332</v>
      </c>
      <c r="E515" s="255" t="s">
        <v>1333</v>
      </c>
      <c r="F515" s="324" t="s">
        <v>1334</v>
      </c>
      <c r="G515" s="255" t="s">
        <v>1335</v>
      </c>
      <c r="H515" s="135">
        <v>2003</v>
      </c>
      <c r="I515" s="255" t="s">
        <v>1336</v>
      </c>
      <c r="J515" s="136">
        <v>39232.78</v>
      </c>
      <c r="K515" s="151" t="s">
        <v>844</v>
      </c>
      <c r="L515" s="151" t="s">
        <v>1337</v>
      </c>
      <c r="M515" s="151" t="s">
        <v>1338</v>
      </c>
      <c r="N515" s="151" t="s">
        <v>1339</v>
      </c>
      <c r="O515" s="151" t="s">
        <v>1340</v>
      </c>
      <c r="P515" s="180" t="s">
        <v>1341</v>
      </c>
      <c r="Q515" s="394">
        <f t="shared" si="12"/>
        <v>29.798446839080462</v>
      </c>
      <c r="R515" s="152">
        <v>0</v>
      </c>
      <c r="S515" s="152">
        <v>2.81844683908046</v>
      </c>
      <c r="T515" s="152">
        <v>26.98</v>
      </c>
      <c r="U515" s="152">
        <f t="shared" si="13"/>
        <v>29.798446839080462</v>
      </c>
      <c r="V515" s="223">
        <v>96</v>
      </c>
      <c r="W515" s="395">
        <v>100</v>
      </c>
      <c r="X515" s="154" t="s">
        <v>1279</v>
      </c>
      <c r="Y515" s="155">
        <v>6</v>
      </c>
      <c r="Z515" s="155">
        <v>1</v>
      </c>
      <c r="AA515" s="155">
        <v>3</v>
      </c>
      <c r="AB515" s="155">
        <v>57</v>
      </c>
      <c r="AC515" s="155" t="s">
        <v>1342</v>
      </c>
      <c r="AD515" s="153">
        <v>15.58</v>
      </c>
      <c r="AE515" s="208">
        <v>5</v>
      </c>
      <c r="AF515" s="151">
        <f t="shared" si="14"/>
        <v>100</v>
      </c>
      <c r="AG515" s="151" t="s">
        <v>1332</v>
      </c>
      <c r="AH515" s="151" t="s">
        <v>1343</v>
      </c>
      <c r="AI515" s="151">
        <v>5</v>
      </c>
      <c r="AJ515" s="151"/>
      <c r="AK515" s="151"/>
      <c r="AL515" s="151"/>
      <c r="AM515" s="151" t="s">
        <v>1344</v>
      </c>
      <c r="AN515" s="151" t="s">
        <v>1345</v>
      </c>
      <c r="AO515" s="151">
        <v>5</v>
      </c>
      <c r="AP515" s="151" t="s">
        <v>1346</v>
      </c>
      <c r="AQ515" s="151" t="s">
        <v>1347</v>
      </c>
      <c r="AR515" s="151">
        <v>20</v>
      </c>
      <c r="AS515" s="151" t="s">
        <v>1348</v>
      </c>
      <c r="AT515" s="151" t="s">
        <v>1343</v>
      </c>
      <c r="AU515" s="151">
        <v>5</v>
      </c>
      <c r="AV515" s="400" t="s">
        <v>1349</v>
      </c>
      <c r="AW515" s="155" t="s">
        <v>1350</v>
      </c>
      <c r="AX515" s="155">
        <v>65</v>
      </c>
      <c r="AY515" s="396"/>
      <c r="AZ515" s="60"/>
      <c r="BA515" s="60"/>
      <c r="BB515" s="60"/>
      <c r="BC515" s="60"/>
      <c r="BD515" s="60"/>
      <c r="BE515" s="60"/>
      <c r="BF515" s="60"/>
      <c r="BG515" s="60"/>
      <c r="BH515" s="60"/>
      <c r="BI515" s="60"/>
    </row>
    <row r="516" spans="1:61" s="60" customFormat="1" ht="179.4" x14ac:dyDescent="0.3">
      <c r="A516" s="391">
        <v>618</v>
      </c>
      <c r="B516" s="392" t="s">
        <v>1268</v>
      </c>
      <c r="C516" s="398">
        <v>15</v>
      </c>
      <c r="D516" s="399" t="s">
        <v>1332</v>
      </c>
      <c r="E516" s="255" t="s">
        <v>1333</v>
      </c>
      <c r="F516" s="324" t="s">
        <v>1334</v>
      </c>
      <c r="G516" s="255" t="s">
        <v>1351</v>
      </c>
      <c r="H516" s="135" t="s">
        <v>1352</v>
      </c>
      <c r="I516" s="401" t="s">
        <v>1353</v>
      </c>
      <c r="J516" s="136">
        <v>26478.71</v>
      </c>
      <c r="K516" s="150" t="s">
        <v>655</v>
      </c>
      <c r="L516" s="151" t="s">
        <v>1337</v>
      </c>
      <c r="M516" s="151" t="s">
        <v>1338</v>
      </c>
      <c r="N516" s="151" t="s">
        <v>1354</v>
      </c>
      <c r="O516" s="151" t="s">
        <v>1355</v>
      </c>
      <c r="P516" s="180" t="s">
        <v>1356</v>
      </c>
      <c r="Q516" s="394">
        <f t="shared" si="12"/>
        <v>28.93</v>
      </c>
      <c r="R516" s="152">
        <v>0</v>
      </c>
      <c r="S516" s="152">
        <v>1.95</v>
      </c>
      <c r="T516" s="152">
        <v>26.98</v>
      </c>
      <c r="U516" s="152">
        <f t="shared" si="13"/>
        <v>28.93</v>
      </c>
      <c r="V516" s="223">
        <v>99</v>
      </c>
      <c r="W516" s="395">
        <v>100</v>
      </c>
      <c r="X516" s="154" t="s">
        <v>1279</v>
      </c>
      <c r="Y516" s="155">
        <v>6</v>
      </c>
      <c r="Z516" s="155">
        <v>4</v>
      </c>
      <c r="AA516" s="155">
        <v>8</v>
      </c>
      <c r="AB516" s="155">
        <v>25</v>
      </c>
      <c r="AC516" s="155" t="s">
        <v>1357</v>
      </c>
      <c r="AD516" s="153">
        <v>15.58</v>
      </c>
      <c r="AE516" s="208">
        <v>5</v>
      </c>
      <c r="AF516" s="151">
        <f t="shared" si="14"/>
        <v>90</v>
      </c>
      <c r="AG516" s="151" t="s">
        <v>1332</v>
      </c>
      <c r="AH516" s="151" t="s">
        <v>1343</v>
      </c>
      <c r="AI516" s="151">
        <v>40</v>
      </c>
      <c r="AJ516" s="151"/>
      <c r="AK516" s="151"/>
      <c r="AL516" s="151"/>
      <c r="AM516" s="151" t="s">
        <v>1344</v>
      </c>
      <c r="AN516" s="151" t="s">
        <v>1345</v>
      </c>
      <c r="AO516" s="151">
        <v>5</v>
      </c>
      <c r="AP516" s="151" t="s">
        <v>1346</v>
      </c>
      <c r="AQ516" s="151" t="s">
        <v>1347</v>
      </c>
      <c r="AR516" s="151">
        <v>5</v>
      </c>
      <c r="AS516" s="151" t="s">
        <v>1348</v>
      </c>
      <c r="AT516" s="151" t="s">
        <v>1343</v>
      </c>
      <c r="AU516" s="151">
        <v>0</v>
      </c>
      <c r="AV516" s="400" t="s">
        <v>1349</v>
      </c>
      <c r="AW516" s="155" t="s">
        <v>1350</v>
      </c>
      <c r="AX516" s="155">
        <v>40</v>
      </c>
      <c r="AY516" s="396"/>
    </row>
    <row r="517" spans="1:61" s="60" customFormat="1" ht="372.6" x14ac:dyDescent="0.3">
      <c r="A517" s="391">
        <v>618</v>
      </c>
      <c r="B517" s="392" t="s">
        <v>1268</v>
      </c>
      <c r="C517" s="398">
        <v>15</v>
      </c>
      <c r="D517" s="399" t="s">
        <v>1332</v>
      </c>
      <c r="E517" s="255" t="s">
        <v>1333</v>
      </c>
      <c r="F517" s="324" t="s">
        <v>1334</v>
      </c>
      <c r="G517" s="255" t="s">
        <v>1358</v>
      </c>
      <c r="H517" s="135">
        <v>2004</v>
      </c>
      <c r="I517" s="401" t="s">
        <v>1359</v>
      </c>
      <c r="J517" s="136">
        <v>20247.099999999999</v>
      </c>
      <c r="K517" s="150" t="s">
        <v>664</v>
      </c>
      <c r="L517" s="151" t="s">
        <v>1337</v>
      </c>
      <c r="M517" s="151" t="s">
        <v>1360</v>
      </c>
      <c r="N517" s="151" t="s">
        <v>1361</v>
      </c>
      <c r="O517" s="151" t="s">
        <v>1362</v>
      </c>
      <c r="P517" s="180" t="s">
        <v>1363</v>
      </c>
      <c r="Q517" s="394">
        <f t="shared" si="12"/>
        <v>28.434533045977012</v>
      </c>
      <c r="R517" s="152">
        <v>0</v>
      </c>
      <c r="S517" s="152">
        <v>1.4545330459770114</v>
      </c>
      <c r="T517" s="152">
        <v>26.98</v>
      </c>
      <c r="U517" s="152">
        <f t="shared" si="13"/>
        <v>28.434533045977012</v>
      </c>
      <c r="V517" s="223">
        <v>98</v>
      </c>
      <c r="W517" s="395">
        <v>100</v>
      </c>
      <c r="X517" s="154" t="s">
        <v>1279</v>
      </c>
      <c r="Y517" s="155">
        <v>6</v>
      </c>
      <c r="Z517" s="155">
        <v>1</v>
      </c>
      <c r="AA517" s="155">
        <v>1</v>
      </c>
      <c r="AB517" s="155">
        <v>23</v>
      </c>
      <c r="AC517" s="155" t="s">
        <v>1364</v>
      </c>
      <c r="AD517" s="153">
        <v>15.58</v>
      </c>
      <c r="AE517" s="208">
        <v>2</v>
      </c>
      <c r="AF517" s="151">
        <f t="shared" si="14"/>
        <v>100</v>
      </c>
      <c r="AG517" s="151" t="s">
        <v>1332</v>
      </c>
      <c r="AH517" s="151" t="s">
        <v>1343</v>
      </c>
      <c r="AI517" s="151">
        <v>20</v>
      </c>
      <c r="AJ517" s="151"/>
      <c r="AK517" s="151"/>
      <c r="AL517" s="151"/>
      <c r="AM517" s="151" t="s">
        <v>1344</v>
      </c>
      <c r="AN517" s="151" t="s">
        <v>1345</v>
      </c>
      <c r="AO517" s="151">
        <v>5</v>
      </c>
      <c r="AP517" s="151" t="s">
        <v>1346</v>
      </c>
      <c r="AQ517" s="151" t="s">
        <v>1347</v>
      </c>
      <c r="AR517" s="151">
        <v>5</v>
      </c>
      <c r="AS517" s="151" t="s">
        <v>1348</v>
      </c>
      <c r="AT517" s="151" t="s">
        <v>1343</v>
      </c>
      <c r="AU517" s="151">
        <v>5</v>
      </c>
      <c r="AV517" s="400" t="s">
        <v>1349</v>
      </c>
      <c r="AW517" s="155" t="s">
        <v>1350</v>
      </c>
      <c r="AX517" s="155">
        <v>65</v>
      </c>
      <c r="AY517" s="396"/>
    </row>
    <row r="518" spans="1:61" s="60" customFormat="1" ht="358.8" x14ac:dyDescent="0.3">
      <c r="A518" s="391">
        <v>618</v>
      </c>
      <c r="B518" s="392" t="s">
        <v>1268</v>
      </c>
      <c r="C518" s="398">
        <v>4</v>
      </c>
      <c r="D518" s="399" t="s">
        <v>1311</v>
      </c>
      <c r="E518" s="255" t="s">
        <v>1365</v>
      </c>
      <c r="F518" s="324" t="s">
        <v>1366</v>
      </c>
      <c r="G518" s="255" t="s">
        <v>1367</v>
      </c>
      <c r="H518" s="135">
        <v>2010</v>
      </c>
      <c r="I518" s="401" t="s">
        <v>1368</v>
      </c>
      <c r="J518" s="136">
        <v>48332</v>
      </c>
      <c r="K518" s="150" t="s">
        <v>677</v>
      </c>
      <c r="L518" s="151" t="s">
        <v>1369</v>
      </c>
      <c r="M518" s="151" t="s">
        <v>1370</v>
      </c>
      <c r="N518" s="151" t="s">
        <v>1371</v>
      </c>
      <c r="O518" s="151" t="s">
        <v>1372</v>
      </c>
      <c r="P518" s="180">
        <v>107062</v>
      </c>
      <c r="Q518" s="394">
        <f>+R518+S518+T518</f>
        <v>30.452126436781612</v>
      </c>
      <c r="R518" s="152">
        <v>0</v>
      </c>
      <c r="S518" s="152">
        <v>3.4721264367816094</v>
      </c>
      <c r="T518" s="152">
        <v>26.98</v>
      </c>
      <c r="U518" s="152">
        <f>+R518+S518+T518</f>
        <v>30.452126436781612</v>
      </c>
      <c r="V518" s="223">
        <v>100</v>
      </c>
      <c r="W518" s="395">
        <v>100</v>
      </c>
      <c r="X518" s="154" t="s">
        <v>1279</v>
      </c>
      <c r="Y518" s="155">
        <v>6</v>
      </c>
      <c r="Z518" s="155">
        <v>3</v>
      </c>
      <c r="AA518" s="155">
        <v>9</v>
      </c>
      <c r="AB518" s="155">
        <v>60</v>
      </c>
      <c r="AC518" s="155" t="s">
        <v>1373</v>
      </c>
      <c r="AD518" s="153">
        <v>17.190000000000001</v>
      </c>
      <c r="AE518" s="208">
        <v>2</v>
      </c>
      <c r="AF518" s="151">
        <f>+AI518+AL518+AO518+AR518+AU518+AX518</f>
        <v>0</v>
      </c>
      <c r="AG518" s="151" t="s">
        <v>1374</v>
      </c>
      <c r="AH518" s="151" t="s">
        <v>1321</v>
      </c>
      <c r="AI518" s="151"/>
      <c r="AJ518" s="151" t="s">
        <v>1375</v>
      </c>
      <c r="AK518" s="151" t="s">
        <v>1376</v>
      </c>
      <c r="AL518" s="151">
        <v>0</v>
      </c>
      <c r="AM518" s="151" t="s">
        <v>1283</v>
      </c>
      <c r="AN518" s="151" t="s">
        <v>1284</v>
      </c>
      <c r="AO518" s="151"/>
      <c r="AP518" s="151"/>
      <c r="AQ518" s="151"/>
      <c r="AR518" s="151"/>
      <c r="AS518" s="151"/>
      <c r="AT518" s="151"/>
      <c r="AU518" s="151"/>
      <c r="AV518" s="151"/>
      <c r="AW518" s="155"/>
      <c r="AX518" s="155"/>
      <c r="AY518" s="396"/>
    </row>
    <row r="519" spans="1:61" s="60" customFormat="1" ht="124.2" x14ac:dyDescent="0.3">
      <c r="A519" s="391">
        <v>618</v>
      </c>
      <c r="B519" s="392" t="s">
        <v>1268</v>
      </c>
      <c r="C519" s="398">
        <v>12</v>
      </c>
      <c r="D519" s="324" t="s">
        <v>1281</v>
      </c>
      <c r="E519" s="255" t="s">
        <v>1377</v>
      </c>
      <c r="F519" s="324">
        <v>1004</v>
      </c>
      <c r="G519" s="255" t="s">
        <v>1378</v>
      </c>
      <c r="H519" s="135">
        <v>2018</v>
      </c>
      <c r="I519" s="401" t="s">
        <v>1379</v>
      </c>
      <c r="J519" s="136">
        <v>111752</v>
      </c>
      <c r="K519" s="150" t="s">
        <v>790</v>
      </c>
      <c r="L519" s="151" t="s">
        <v>1380</v>
      </c>
      <c r="M519" s="151" t="s">
        <v>1381</v>
      </c>
      <c r="N519" s="151" t="s">
        <v>1382</v>
      </c>
      <c r="O519" s="151" t="s">
        <v>1383</v>
      </c>
      <c r="P519" s="180">
        <v>109640</v>
      </c>
      <c r="Q519" s="394">
        <f>+R519+S519+T519</f>
        <v>37.149367816091953</v>
      </c>
      <c r="R519" s="152">
        <v>2.1409195402298851</v>
      </c>
      <c r="S519" s="152">
        <v>8.0284482758620683</v>
      </c>
      <c r="T519" s="152">
        <v>26.98</v>
      </c>
      <c r="U519" s="152">
        <v>34.519367816091957</v>
      </c>
      <c r="V519" s="223">
        <v>90</v>
      </c>
      <c r="W519" s="395">
        <v>23</v>
      </c>
      <c r="X519" s="154" t="s">
        <v>1279</v>
      </c>
      <c r="Y519" s="155">
        <v>3</v>
      </c>
      <c r="Z519" s="155">
        <v>8</v>
      </c>
      <c r="AA519" s="155">
        <v>1</v>
      </c>
      <c r="AB519" s="155">
        <v>64</v>
      </c>
      <c r="AC519" s="155">
        <v>185137</v>
      </c>
      <c r="AD519" s="153">
        <v>0</v>
      </c>
      <c r="AE519" s="208">
        <v>5</v>
      </c>
      <c r="AF519" s="151">
        <f>+AI519+AL519+AO519+AR519+AU519+AX519</f>
        <v>80</v>
      </c>
      <c r="AG519" s="151" t="s">
        <v>1281</v>
      </c>
      <c r="AH519" s="151" t="s">
        <v>1282</v>
      </c>
      <c r="AI519" s="151">
        <v>80</v>
      </c>
      <c r="AJ519" s="151"/>
      <c r="AK519" s="151"/>
      <c r="AL519" s="151"/>
      <c r="AM519" s="151"/>
      <c r="AN519" s="151"/>
      <c r="AO519" s="151"/>
      <c r="AP519" s="151"/>
      <c r="AQ519" s="151"/>
      <c r="AR519" s="151"/>
      <c r="AS519" s="151"/>
      <c r="AT519" s="151"/>
      <c r="AU519" s="151"/>
      <c r="AV519" s="151"/>
      <c r="AW519" s="155"/>
      <c r="AX519" s="155"/>
      <c r="AY519" s="396"/>
    </row>
    <row r="520" spans="1:61" s="60" customFormat="1" ht="110.4" x14ac:dyDescent="0.3">
      <c r="A520" s="391">
        <v>618</v>
      </c>
      <c r="B520" s="392" t="s">
        <v>1268</v>
      </c>
      <c r="C520" s="398">
        <v>10</v>
      </c>
      <c r="D520" s="324" t="s">
        <v>7947</v>
      </c>
      <c r="E520" s="255" t="s">
        <v>7948</v>
      </c>
      <c r="F520" s="324">
        <v>33273</v>
      </c>
      <c r="G520" s="255" t="s">
        <v>7949</v>
      </c>
      <c r="H520" s="135">
        <v>2020</v>
      </c>
      <c r="I520" s="401" t="s">
        <v>7950</v>
      </c>
      <c r="J520" s="136">
        <v>74102</v>
      </c>
      <c r="K520" s="150" t="s">
        <v>7859</v>
      </c>
      <c r="L520" s="180" t="s">
        <v>7951</v>
      </c>
      <c r="M520" s="180" t="s">
        <v>7952</v>
      </c>
      <c r="N520" s="180" t="s">
        <v>7953</v>
      </c>
      <c r="O520" s="180" t="s">
        <v>7954</v>
      </c>
      <c r="P520" s="180">
        <v>111371</v>
      </c>
      <c r="Q520" s="394">
        <f>+R520+S520+T520</f>
        <v>33.72</v>
      </c>
      <c r="R520" s="152">
        <v>1.42</v>
      </c>
      <c r="S520" s="152">
        <v>5.32</v>
      </c>
      <c r="T520" s="152">
        <v>26.98</v>
      </c>
      <c r="U520" s="152">
        <v>33.072000000000003</v>
      </c>
      <c r="V520" s="223">
        <v>0</v>
      </c>
      <c r="W520" s="395">
        <v>0</v>
      </c>
      <c r="X520" s="154" t="s">
        <v>7955</v>
      </c>
      <c r="Y520" s="155">
        <v>3</v>
      </c>
      <c r="Z520" s="155">
        <v>12</v>
      </c>
      <c r="AA520" s="155">
        <v>1</v>
      </c>
      <c r="AB520" s="155">
        <v>25</v>
      </c>
      <c r="AC520" s="155">
        <v>2099021</v>
      </c>
      <c r="AD520" s="153">
        <v>22.83</v>
      </c>
      <c r="AE520" s="208">
        <v>5</v>
      </c>
      <c r="AF520" s="151">
        <f>+AI520+AL520+AO520+AR520+AU520+AX520</f>
        <v>82</v>
      </c>
      <c r="AG520" s="151" t="s">
        <v>7947</v>
      </c>
      <c r="AH520" s="151" t="s">
        <v>7956</v>
      </c>
      <c r="AI520" s="151">
        <v>46</v>
      </c>
      <c r="AJ520" s="151" t="s">
        <v>1283</v>
      </c>
      <c r="AK520" s="151" t="s">
        <v>1284</v>
      </c>
      <c r="AL520" s="151">
        <v>36</v>
      </c>
      <c r="AM520" s="151" t="s">
        <v>7957</v>
      </c>
      <c r="AN520" s="151" t="s">
        <v>7958</v>
      </c>
      <c r="AO520" s="151">
        <v>0</v>
      </c>
      <c r="AP520" s="151"/>
      <c r="AQ520" s="151"/>
      <c r="AR520" s="151"/>
      <c r="AS520" s="151" t="s">
        <v>7959</v>
      </c>
      <c r="AT520" s="151" t="s">
        <v>7960</v>
      </c>
      <c r="AU520" s="151">
        <v>0</v>
      </c>
      <c r="AV520" s="151" t="s">
        <v>7961</v>
      </c>
      <c r="AW520" s="155" t="s">
        <v>7962</v>
      </c>
      <c r="AX520" s="155">
        <v>0</v>
      </c>
      <c r="AY520" s="396"/>
    </row>
    <row r="521" spans="1:61" s="35" customFormat="1" ht="124.2" x14ac:dyDescent="0.3">
      <c r="A521" s="219">
        <v>619</v>
      </c>
      <c r="B521" s="116" t="s">
        <v>5880</v>
      </c>
      <c r="C521" s="219"/>
      <c r="D521" s="220"/>
      <c r="E521" s="221" t="s">
        <v>5881</v>
      </c>
      <c r="F521" s="116">
        <v>7152</v>
      </c>
      <c r="G521" s="221" t="s">
        <v>5882</v>
      </c>
      <c r="H521" s="222">
        <v>2006</v>
      </c>
      <c r="I521" s="221" t="s">
        <v>5883</v>
      </c>
      <c r="J521" s="136">
        <v>25000</v>
      </c>
      <c r="K521" s="329" t="s">
        <v>655</v>
      </c>
      <c r="L521" s="150" t="s">
        <v>5884</v>
      </c>
      <c r="M521" s="150" t="s">
        <v>5885</v>
      </c>
      <c r="N521" s="150" t="s">
        <v>5886</v>
      </c>
      <c r="O521" s="150" t="s">
        <v>5887</v>
      </c>
      <c r="P521" s="223">
        <v>6722</v>
      </c>
      <c r="Q521" s="150">
        <v>13.74529411764706</v>
      </c>
      <c r="R521" s="150">
        <v>0</v>
      </c>
      <c r="S521" s="150">
        <v>2.0294117647058822</v>
      </c>
      <c r="T521" s="150">
        <v>11.715882352941177</v>
      </c>
      <c r="U521" s="150">
        <v>13.74529411764706</v>
      </c>
      <c r="V521" s="223">
        <v>100</v>
      </c>
      <c r="W521" s="223">
        <v>100</v>
      </c>
      <c r="X521" s="150" t="s">
        <v>5888</v>
      </c>
      <c r="Y521" s="223">
        <v>6</v>
      </c>
      <c r="Z521" s="223">
        <v>1</v>
      </c>
      <c r="AA521" s="223">
        <v>2</v>
      </c>
      <c r="AB521" s="223">
        <v>23</v>
      </c>
      <c r="AC521" s="223">
        <v>13</v>
      </c>
      <c r="AD521" s="150">
        <v>9.24</v>
      </c>
      <c r="AE521" s="224">
        <v>4</v>
      </c>
      <c r="AF521" s="158">
        <v>100</v>
      </c>
      <c r="AG521" s="225" t="s">
        <v>5889</v>
      </c>
      <c r="AH521" s="150" t="s">
        <v>5890</v>
      </c>
      <c r="AI521" s="160">
        <v>0</v>
      </c>
      <c r="AJ521" s="226" t="s">
        <v>5891</v>
      </c>
      <c r="AK521" s="223" t="s">
        <v>5892</v>
      </c>
      <c r="AL521" s="160">
        <v>0</v>
      </c>
      <c r="AM521" s="226" t="s">
        <v>5893</v>
      </c>
      <c r="AN521" s="223" t="s">
        <v>5890</v>
      </c>
      <c r="AO521" s="160">
        <v>0</v>
      </c>
      <c r="AP521" s="226" t="s">
        <v>5894</v>
      </c>
      <c r="AQ521" s="223" t="s">
        <v>5892</v>
      </c>
      <c r="AR521" s="160">
        <v>0</v>
      </c>
      <c r="AS521" s="226" t="s">
        <v>5895</v>
      </c>
      <c r="AT521" s="223" t="s">
        <v>5892</v>
      </c>
      <c r="AU521" s="160">
        <v>100</v>
      </c>
      <c r="AV521" s="226"/>
      <c r="AW521" s="223"/>
      <c r="AX521" s="160"/>
      <c r="AY521" s="162"/>
      <c r="AZ521" s="70"/>
      <c r="BA521" s="70"/>
      <c r="BB521" s="70"/>
      <c r="BC521" s="70"/>
    </row>
    <row r="522" spans="1:61" s="39" customFormat="1" ht="82.8" x14ac:dyDescent="0.3">
      <c r="A522" s="169">
        <v>782</v>
      </c>
      <c r="B522" s="134" t="s">
        <v>8170</v>
      </c>
      <c r="C522" s="402" t="s">
        <v>1406</v>
      </c>
      <c r="D522" s="403" t="s">
        <v>1407</v>
      </c>
      <c r="E522" s="404" t="s">
        <v>1647</v>
      </c>
      <c r="F522" s="405">
        <v>8782</v>
      </c>
      <c r="G522" s="406" t="s">
        <v>1408</v>
      </c>
      <c r="H522" s="407">
        <v>2002</v>
      </c>
      <c r="I522" s="406" t="s">
        <v>1409</v>
      </c>
      <c r="J522" s="408">
        <v>149198.57068936739</v>
      </c>
      <c r="K522" s="151" t="s">
        <v>844</v>
      </c>
      <c r="L522" s="151" t="s">
        <v>1410</v>
      </c>
      <c r="M522" s="151" t="s">
        <v>1411</v>
      </c>
      <c r="N522" s="409" t="s">
        <v>1412</v>
      </c>
      <c r="O522" s="151" t="s">
        <v>1413</v>
      </c>
      <c r="P522" s="151">
        <v>13275</v>
      </c>
      <c r="Q522" s="152">
        <f>U522</f>
        <v>45</v>
      </c>
      <c r="R522" s="152">
        <v>0</v>
      </c>
      <c r="S522" s="152">
        <v>0</v>
      </c>
      <c r="T522" s="152">
        <v>45</v>
      </c>
      <c r="U522" s="152">
        <f>R522+S522+T522</f>
        <v>45</v>
      </c>
      <c r="V522" s="150">
        <v>85</v>
      </c>
      <c r="W522" s="150">
        <v>100</v>
      </c>
      <c r="X522" s="154" t="s">
        <v>1414</v>
      </c>
      <c r="Y522" s="410">
        <v>4</v>
      </c>
      <c r="Z522" s="360">
        <v>3</v>
      </c>
      <c r="AA522" s="360">
        <v>1</v>
      </c>
      <c r="AB522" s="360">
        <v>25</v>
      </c>
      <c r="AC522" s="360">
        <v>0</v>
      </c>
      <c r="AD522" s="360">
        <v>45</v>
      </c>
      <c r="AE522" s="151">
        <v>5</v>
      </c>
      <c r="AF522" s="411">
        <f>AI522</f>
        <v>0</v>
      </c>
      <c r="AG522" s="151" t="s">
        <v>1407</v>
      </c>
      <c r="AH522" s="151" t="s">
        <v>1415</v>
      </c>
      <c r="AI522" s="412">
        <v>0</v>
      </c>
      <c r="AJ522" s="225"/>
      <c r="AK522" s="150"/>
      <c r="AL522" s="412"/>
      <c r="AM522" s="225"/>
      <c r="AN522" s="150"/>
      <c r="AO522" s="412"/>
      <c r="AP522" s="225"/>
      <c r="AQ522" s="150"/>
      <c r="AR522" s="412"/>
      <c r="AS522" s="225"/>
      <c r="AT522" s="208"/>
      <c r="AU522" s="208"/>
      <c r="AV522" s="413"/>
      <c r="AW522" s="414"/>
      <c r="AX522" s="414"/>
      <c r="AY522" s="352"/>
      <c r="AZ522" s="29"/>
      <c r="BA522" s="29"/>
      <c r="BB522" s="29"/>
      <c r="BC522" s="29"/>
      <c r="BD522" s="29"/>
      <c r="BE522" s="29"/>
      <c r="BF522" s="29"/>
      <c r="BG522" s="29"/>
      <c r="BH522" s="29"/>
      <c r="BI522" s="29"/>
    </row>
    <row r="523" spans="1:61" s="39" customFormat="1" ht="110.4" x14ac:dyDescent="0.3">
      <c r="A523" s="169">
        <v>782</v>
      </c>
      <c r="B523" s="134" t="s">
        <v>8170</v>
      </c>
      <c r="C523" s="402" t="s">
        <v>1416</v>
      </c>
      <c r="D523" s="403" t="s">
        <v>1417</v>
      </c>
      <c r="E523" s="404" t="s">
        <v>1671</v>
      </c>
      <c r="F523" s="405">
        <v>5566</v>
      </c>
      <c r="G523" s="406" t="s">
        <v>1418</v>
      </c>
      <c r="H523" s="407">
        <v>2002</v>
      </c>
      <c r="I523" s="406" t="s">
        <v>1419</v>
      </c>
      <c r="J523" s="408">
        <v>137863.72416958772</v>
      </c>
      <c r="K523" s="151" t="s">
        <v>844</v>
      </c>
      <c r="L523" s="151" t="s">
        <v>1420</v>
      </c>
      <c r="M523" s="151" t="s">
        <v>1421</v>
      </c>
      <c r="N523" s="151" t="s">
        <v>1422</v>
      </c>
      <c r="O523" s="264" t="s">
        <v>8752</v>
      </c>
      <c r="P523" s="151">
        <v>6436</v>
      </c>
      <c r="Q523" s="152">
        <f>U523</f>
        <v>45</v>
      </c>
      <c r="R523" s="152">
        <v>0</v>
      </c>
      <c r="S523" s="152">
        <v>0</v>
      </c>
      <c r="T523" s="152">
        <v>45</v>
      </c>
      <c r="U523" s="152">
        <f t="shared" ref="U523:U543" si="15">R523+S523+T523</f>
        <v>45</v>
      </c>
      <c r="V523" s="150">
        <v>85</v>
      </c>
      <c r="W523" s="150">
        <v>100</v>
      </c>
      <c r="X523" s="154" t="s">
        <v>1423</v>
      </c>
      <c r="Y523" s="410">
        <v>4</v>
      </c>
      <c r="Z523" s="360">
        <v>3</v>
      </c>
      <c r="AA523" s="360">
        <v>1</v>
      </c>
      <c r="AB523" s="360">
        <v>4</v>
      </c>
      <c r="AC523" s="360">
        <v>161</v>
      </c>
      <c r="AD523" s="360">
        <v>45</v>
      </c>
      <c r="AE523" s="151">
        <v>5</v>
      </c>
      <c r="AF523" s="150">
        <f>AI523+AL523</f>
        <v>0</v>
      </c>
      <c r="AG523" s="151" t="s">
        <v>1417</v>
      </c>
      <c r="AH523" s="151" t="s">
        <v>1424</v>
      </c>
      <c r="AI523" s="412">
        <v>0</v>
      </c>
      <c r="AJ523" s="225" t="s">
        <v>1425</v>
      </c>
      <c r="AK523" s="150" t="s">
        <v>1424</v>
      </c>
      <c r="AL523" s="412">
        <v>0</v>
      </c>
      <c r="AM523" s="225"/>
      <c r="AN523" s="150"/>
      <c r="AO523" s="412"/>
      <c r="AP523" s="225"/>
      <c r="AQ523" s="150"/>
      <c r="AR523" s="412"/>
      <c r="AS523" s="225"/>
      <c r="AT523" s="208"/>
      <c r="AU523" s="208"/>
      <c r="AV523" s="208"/>
      <c r="AW523" s="180"/>
      <c r="AX523" s="180"/>
      <c r="AY523" s="352"/>
      <c r="AZ523" s="29"/>
      <c r="BA523" s="29"/>
      <c r="BB523" s="29"/>
      <c r="BC523" s="29"/>
      <c r="BD523" s="29"/>
      <c r="BE523" s="29"/>
      <c r="BF523" s="29"/>
      <c r="BG523" s="29"/>
      <c r="BH523" s="29"/>
      <c r="BI523" s="29"/>
    </row>
    <row r="524" spans="1:61" s="39" customFormat="1" ht="124.2" x14ac:dyDescent="0.3">
      <c r="A524" s="169">
        <v>782</v>
      </c>
      <c r="B524" s="134" t="s">
        <v>8170</v>
      </c>
      <c r="C524" s="402" t="s">
        <v>1426</v>
      </c>
      <c r="D524" s="403" t="s">
        <v>1427</v>
      </c>
      <c r="E524" s="404" t="s">
        <v>1620</v>
      </c>
      <c r="F524" s="405">
        <v>14556</v>
      </c>
      <c r="G524" s="406" t="s">
        <v>1429</v>
      </c>
      <c r="H524" s="407">
        <v>2003</v>
      </c>
      <c r="I524" s="406" t="s">
        <v>1430</v>
      </c>
      <c r="J524" s="408">
        <v>121515.60674344852</v>
      </c>
      <c r="K524" s="151" t="s">
        <v>844</v>
      </c>
      <c r="L524" s="415" t="s">
        <v>1431</v>
      </c>
      <c r="M524" s="416" t="s">
        <v>1432</v>
      </c>
      <c r="N524" s="409" t="s">
        <v>1433</v>
      </c>
      <c r="O524" s="416" t="s">
        <v>1434</v>
      </c>
      <c r="P524" s="151">
        <v>13209</v>
      </c>
      <c r="Q524" s="152">
        <f t="shared" ref="Q524:Q543" si="16">U524</f>
        <v>45</v>
      </c>
      <c r="R524" s="152">
        <v>0</v>
      </c>
      <c r="S524" s="152">
        <v>0</v>
      </c>
      <c r="T524" s="152">
        <v>45</v>
      </c>
      <c r="U524" s="152">
        <f t="shared" si="15"/>
        <v>45</v>
      </c>
      <c r="V524" s="150">
        <v>85</v>
      </c>
      <c r="W524" s="150">
        <v>100</v>
      </c>
      <c r="X524" s="154" t="s">
        <v>1435</v>
      </c>
      <c r="Y524" s="410">
        <v>3</v>
      </c>
      <c r="Z524" s="360">
        <v>10</v>
      </c>
      <c r="AA524" s="360">
        <v>5</v>
      </c>
      <c r="AB524" s="360">
        <v>44</v>
      </c>
      <c r="AC524" s="360">
        <v>62</v>
      </c>
      <c r="AD524" s="360">
        <v>45</v>
      </c>
      <c r="AE524" s="151">
        <v>5</v>
      </c>
      <c r="AF524" s="417">
        <v>16.88</v>
      </c>
      <c r="AG524" s="151" t="s">
        <v>1427</v>
      </c>
      <c r="AH524" s="151" t="s">
        <v>1436</v>
      </c>
      <c r="AI524" s="412">
        <v>6.88</v>
      </c>
      <c r="AJ524" s="159" t="s">
        <v>1437</v>
      </c>
      <c r="AK524" s="151" t="s">
        <v>1436</v>
      </c>
      <c r="AL524" s="417">
        <v>6.25</v>
      </c>
      <c r="AM524" s="159" t="s">
        <v>1438</v>
      </c>
      <c r="AN524" s="151" t="s">
        <v>1436</v>
      </c>
      <c r="AO524" s="412">
        <v>0</v>
      </c>
      <c r="AP524" s="159" t="s">
        <v>7963</v>
      </c>
      <c r="AQ524" s="151" t="s">
        <v>7964</v>
      </c>
      <c r="AR524" s="412">
        <v>3.75</v>
      </c>
      <c r="AS524" s="159"/>
      <c r="AT524" s="151"/>
      <c r="AU524" s="418"/>
      <c r="AV524" s="180"/>
      <c r="AW524" s="180"/>
      <c r="AX524" s="180"/>
      <c r="AY524" s="352"/>
      <c r="AZ524" s="29"/>
      <c r="BA524" s="29"/>
      <c r="BB524" s="29"/>
      <c r="BC524" s="29"/>
      <c r="BD524" s="29"/>
      <c r="BE524" s="29"/>
      <c r="BF524" s="29"/>
      <c r="BG524" s="29"/>
      <c r="BH524" s="29"/>
      <c r="BI524" s="29"/>
    </row>
    <row r="525" spans="1:61" s="39" customFormat="1" ht="69" x14ac:dyDescent="0.3">
      <c r="A525" s="169">
        <v>782</v>
      </c>
      <c r="B525" s="134" t="s">
        <v>8170</v>
      </c>
      <c r="C525" s="402" t="s">
        <v>1439</v>
      </c>
      <c r="D525" s="403" t="s">
        <v>1440</v>
      </c>
      <c r="E525" s="404" t="s">
        <v>1441</v>
      </c>
      <c r="F525" s="405">
        <v>15646</v>
      </c>
      <c r="G525" s="406" t="s">
        <v>1442</v>
      </c>
      <c r="H525" s="407">
        <v>2003</v>
      </c>
      <c r="I525" s="406" t="s">
        <v>1443</v>
      </c>
      <c r="J525" s="408">
        <v>110185.23038724755</v>
      </c>
      <c r="K525" s="151" t="s">
        <v>844</v>
      </c>
      <c r="L525" s="151" t="s">
        <v>1444</v>
      </c>
      <c r="M525" s="151" t="s">
        <v>8753</v>
      </c>
      <c r="N525" s="419" t="s">
        <v>1445</v>
      </c>
      <c r="O525" s="151" t="s">
        <v>8754</v>
      </c>
      <c r="P525" s="151">
        <v>15032</v>
      </c>
      <c r="Q525" s="152">
        <f t="shared" si="16"/>
        <v>45</v>
      </c>
      <c r="R525" s="152">
        <v>0</v>
      </c>
      <c r="S525" s="152">
        <v>0</v>
      </c>
      <c r="T525" s="152">
        <v>45</v>
      </c>
      <c r="U525" s="152">
        <f t="shared" si="15"/>
        <v>45</v>
      </c>
      <c r="V525" s="150">
        <v>85</v>
      </c>
      <c r="W525" s="150">
        <v>100</v>
      </c>
      <c r="X525" s="154" t="s">
        <v>1446</v>
      </c>
      <c r="Y525" s="410">
        <v>4</v>
      </c>
      <c r="Z525" s="360">
        <v>4</v>
      </c>
      <c r="AA525" s="360">
        <v>6</v>
      </c>
      <c r="AB525" s="360">
        <v>46</v>
      </c>
      <c r="AC525" s="360">
        <v>156</v>
      </c>
      <c r="AD525" s="360">
        <v>45</v>
      </c>
      <c r="AE525" s="151">
        <v>5</v>
      </c>
      <c r="AF525" s="352">
        <v>45</v>
      </c>
      <c r="AG525" s="151" t="s">
        <v>1440</v>
      </c>
      <c r="AH525" s="151" t="s">
        <v>7965</v>
      </c>
      <c r="AI525" s="352">
        <v>45</v>
      </c>
      <c r="AJ525" s="159" t="s">
        <v>1448</v>
      </c>
      <c r="AK525" s="151" t="s">
        <v>1449</v>
      </c>
      <c r="AL525" s="352">
        <v>0</v>
      </c>
      <c r="AM525" s="159"/>
      <c r="AN525" s="151"/>
      <c r="AO525" s="420"/>
      <c r="AP525" s="159"/>
      <c r="AQ525" s="151"/>
      <c r="AR525" s="420"/>
      <c r="AS525" s="159"/>
      <c r="AT525" s="180"/>
      <c r="AU525" s="180"/>
      <c r="AV525" s="180"/>
      <c r="AW525" s="180"/>
      <c r="AX525" s="180"/>
      <c r="AY525" s="352"/>
      <c r="AZ525" s="29"/>
      <c r="BA525" s="29"/>
      <c r="BB525" s="29"/>
      <c r="BC525" s="29"/>
      <c r="BD525" s="29"/>
      <c r="BE525" s="29"/>
      <c r="BF525" s="29"/>
      <c r="BG525" s="29"/>
      <c r="BH525" s="29"/>
      <c r="BI525" s="29"/>
    </row>
    <row r="526" spans="1:61" s="39" customFormat="1" ht="69" x14ac:dyDescent="0.3">
      <c r="A526" s="169">
        <v>782</v>
      </c>
      <c r="B526" s="134" t="s">
        <v>8170</v>
      </c>
      <c r="C526" s="402" t="s">
        <v>1426</v>
      </c>
      <c r="D526" s="403" t="s">
        <v>1427</v>
      </c>
      <c r="E526" s="404" t="s">
        <v>1620</v>
      </c>
      <c r="F526" s="405">
        <v>14556</v>
      </c>
      <c r="G526" s="406" t="s">
        <v>1450</v>
      </c>
      <c r="H526" s="407">
        <v>2003</v>
      </c>
      <c r="I526" s="406" t="s">
        <v>1451</v>
      </c>
      <c r="J526" s="408">
        <v>63890.902353530299</v>
      </c>
      <c r="K526" s="151" t="s">
        <v>844</v>
      </c>
      <c r="L526" s="415" t="s">
        <v>1431</v>
      </c>
      <c r="M526" s="416" t="s">
        <v>1432</v>
      </c>
      <c r="N526" s="409" t="s">
        <v>1452</v>
      </c>
      <c r="O526" s="416" t="s">
        <v>1453</v>
      </c>
      <c r="P526" s="151">
        <v>4700</v>
      </c>
      <c r="Q526" s="152">
        <f t="shared" si="16"/>
        <v>45</v>
      </c>
      <c r="R526" s="152">
        <v>0</v>
      </c>
      <c r="S526" s="152">
        <v>0</v>
      </c>
      <c r="T526" s="152">
        <v>45</v>
      </c>
      <c r="U526" s="152">
        <f t="shared" si="15"/>
        <v>45</v>
      </c>
      <c r="V526" s="150">
        <v>85</v>
      </c>
      <c r="W526" s="150">
        <v>100</v>
      </c>
      <c r="X526" s="154" t="s">
        <v>1454</v>
      </c>
      <c r="Y526" s="410">
        <v>3</v>
      </c>
      <c r="Z526" s="360">
        <v>1</v>
      </c>
      <c r="AA526" s="360">
        <v>2</v>
      </c>
      <c r="AB526" s="360">
        <v>4</v>
      </c>
      <c r="AC526" s="360">
        <v>61</v>
      </c>
      <c r="AD526" s="360">
        <v>45</v>
      </c>
      <c r="AE526" s="151">
        <v>5</v>
      </c>
      <c r="AF526" s="412">
        <v>18.760000000000002</v>
      </c>
      <c r="AG526" s="151" t="s">
        <v>1427</v>
      </c>
      <c r="AH526" s="151" t="s">
        <v>1436</v>
      </c>
      <c r="AI526" s="412">
        <v>6.25</v>
      </c>
      <c r="AJ526" s="159" t="s">
        <v>1437</v>
      </c>
      <c r="AK526" s="151" t="s">
        <v>1436</v>
      </c>
      <c r="AL526" s="412">
        <v>5</v>
      </c>
      <c r="AM526" s="159" t="s">
        <v>1438</v>
      </c>
      <c r="AN526" s="151" t="s">
        <v>1436</v>
      </c>
      <c r="AO526" s="421">
        <v>1.88</v>
      </c>
      <c r="AP526" s="159" t="s">
        <v>7963</v>
      </c>
      <c r="AQ526" s="151" t="s">
        <v>7964</v>
      </c>
      <c r="AR526" s="412">
        <v>5.63</v>
      </c>
      <c r="AS526" s="159"/>
      <c r="AT526" s="151"/>
      <c r="AU526" s="418"/>
      <c r="AV526" s="180"/>
      <c r="AW526" s="180"/>
      <c r="AX526" s="180"/>
      <c r="AY526" s="352"/>
      <c r="AZ526" s="29"/>
      <c r="BA526" s="29"/>
      <c r="BB526" s="29"/>
      <c r="BC526" s="29"/>
      <c r="BD526" s="29"/>
      <c r="BE526" s="29"/>
      <c r="BF526" s="29"/>
      <c r="BG526" s="29"/>
      <c r="BH526" s="29"/>
      <c r="BI526" s="29"/>
    </row>
    <row r="527" spans="1:61" s="39" customFormat="1" ht="138" x14ac:dyDescent="0.3">
      <c r="A527" s="169">
        <v>782</v>
      </c>
      <c r="B527" s="134" t="s">
        <v>8170</v>
      </c>
      <c r="C527" s="402" t="s">
        <v>1455</v>
      </c>
      <c r="D527" s="403" t="s">
        <v>1456</v>
      </c>
      <c r="E527" s="404" t="s">
        <v>1457</v>
      </c>
      <c r="F527" s="405">
        <v>22701</v>
      </c>
      <c r="G527" s="406" t="s">
        <v>1458</v>
      </c>
      <c r="H527" s="407" t="s">
        <v>1459</v>
      </c>
      <c r="I527" s="406" t="s">
        <v>1460</v>
      </c>
      <c r="J527" s="408">
        <v>81067.726506426319</v>
      </c>
      <c r="K527" s="151" t="s">
        <v>844</v>
      </c>
      <c r="L527" s="151" t="s">
        <v>1461</v>
      </c>
      <c r="M527" s="151" t="s">
        <v>8755</v>
      </c>
      <c r="N527" s="151" t="s">
        <v>1462</v>
      </c>
      <c r="O527" s="151" t="s">
        <v>1463</v>
      </c>
      <c r="P527" s="151">
        <v>4704</v>
      </c>
      <c r="Q527" s="152">
        <f t="shared" si="16"/>
        <v>45</v>
      </c>
      <c r="R527" s="152">
        <v>0</v>
      </c>
      <c r="S527" s="152">
        <v>0</v>
      </c>
      <c r="T527" s="152">
        <v>45</v>
      </c>
      <c r="U527" s="152">
        <f t="shared" si="15"/>
        <v>45</v>
      </c>
      <c r="V527" s="150">
        <v>85</v>
      </c>
      <c r="W527" s="150">
        <v>100</v>
      </c>
      <c r="X527" s="154" t="s">
        <v>1464</v>
      </c>
      <c r="Y527" s="410">
        <v>3</v>
      </c>
      <c r="Z527" s="360">
        <v>4</v>
      </c>
      <c r="AA527" s="360">
        <v>3</v>
      </c>
      <c r="AB527" s="360">
        <v>44</v>
      </c>
      <c r="AC527" s="360">
        <v>142</v>
      </c>
      <c r="AD527" s="360">
        <v>45</v>
      </c>
      <c r="AE527" s="151"/>
      <c r="AF527" s="412">
        <v>17.5</v>
      </c>
      <c r="AG527" s="151" t="s">
        <v>1456</v>
      </c>
      <c r="AH527" s="151" t="s">
        <v>1465</v>
      </c>
      <c r="AI527" s="412">
        <v>17.5</v>
      </c>
      <c r="AJ527" s="159" t="s">
        <v>1466</v>
      </c>
      <c r="AK527" s="151" t="s">
        <v>1465</v>
      </c>
      <c r="AL527" s="412">
        <v>0</v>
      </c>
      <c r="AM527" s="159"/>
      <c r="AN527" s="151"/>
      <c r="AO527" s="418"/>
      <c r="AP527" s="422"/>
      <c r="AQ527" s="151"/>
      <c r="AR527" s="418"/>
      <c r="AS527" s="159"/>
      <c r="AT527" s="180"/>
      <c r="AU527" s="180"/>
      <c r="AV527" s="180"/>
      <c r="AW527" s="180"/>
      <c r="AX527" s="180"/>
      <c r="AY527" s="352"/>
      <c r="AZ527" s="29"/>
      <c r="BA527" s="29"/>
      <c r="BB527" s="29"/>
      <c r="BC527" s="29"/>
      <c r="BD527" s="29"/>
      <c r="BE527" s="29"/>
      <c r="BF527" s="29"/>
      <c r="BG527" s="29"/>
      <c r="BH527" s="29"/>
      <c r="BI527" s="29"/>
    </row>
    <row r="528" spans="1:61" s="39" customFormat="1" ht="138" x14ac:dyDescent="0.3">
      <c r="A528" s="169">
        <v>782</v>
      </c>
      <c r="B528" s="134" t="s">
        <v>8170</v>
      </c>
      <c r="C528" s="402" t="s">
        <v>1467</v>
      </c>
      <c r="D528" s="403" t="s">
        <v>1468</v>
      </c>
      <c r="E528" s="404" t="s">
        <v>1469</v>
      </c>
      <c r="F528" s="405">
        <v>26559</v>
      </c>
      <c r="G528" s="406" t="s">
        <v>1470</v>
      </c>
      <c r="H528" s="407">
        <v>2002</v>
      </c>
      <c r="I528" s="406" t="s">
        <v>1471</v>
      </c>
      <c r="J528" s="408">
        <v>34393.82</v>
      </c>
      <c r="K528" s="151" t="s">
        <v>844</v>
      </c>
      <c r="L528" s="151" t="s">
        <v>1472</v>
      </c>
      <c r="M528" s="151" t="s">
        <v>1473</v>
      </c>
      <c r="N528" s="151" t="s">
        <v>1474</v>
      </c>
      <c r="O528" s="151" t="s">
        <v>1475</v>
      </c>
      <c r="P528" s="151">
        <v>1520479</v>
      </c>
      <c r="Q528" s="152">
        <f t="shared" si="16"/>
        <v>45</v>
      </c>
      <c r="R528" s="152">
        <v>0</v>
      </c>
      <c r="S528" s="152">
        <v>0</v>
      </c>
      <c r="T528" s="152">
        <v>45</v>
      </c>
      <c r="U528" s="152">
        <f t="shared" si="15"/>
        <v>45</v>
      </c>
      <c r="V528" s="150">
        <v>85</v>
      </c>
      <c r="W528" s="150">
        <v>100</v>
      </c>
      <c r="X528" s="154" t="s">
        <v>1476</v>
      </c>
      <c r="Y528" s="410">
        <v>3</v>
      </c>
      <c r="Z528" s="360">
        <v>12</v>
      </c>
      <c r="AA528" s="360">
        <v>4</v>
      </c>
      <c r="AB528" s="360">
        <v>46</v>
      </c>
      <c r="AC528" s="360">
        <v>71</v>
      </c>
      <c r="AD528" s="360">
        <v>45</v>
      </c>
      <c r="AE528" s="360">
        <v>5</v>
      </c>
      <c r="AF528" s="411">
        <f>AI528+AL528+AO528+AR528</f>
        <v>0</v>
      </c>
      <c r="AG528" s="151" t="s">
        <v>1477</v>
      </c>
      <c r="AH528" s="151" t="s">
        <v>1478</v>
      </c>
      <c r="AI528" s="412">
        <v>0</v>
      </c>
      <c r="AJ528" s="225" t="s">
        <v>1425</v>
      </c>
      <c r="AK528" s="150" t="s">
        <v>1478</v>
      </c>
      <c r="AL528" s="412">
        <v>0</v>
      </c>
      <c r="AM528" s="225" t="s">
        <v>1466</v>
      </c>
      <c r="AN528" s="150" t="s">
        <v>1478</v>
      </c>
      <c r="AO528" s="412">
        <v>0</v>
      </c>
      <c r="AP528" s="225" t="s">
        <v>7772</v>
      </c>
      <c r="AQ528" s="150" t="s">
        <v>1478</v>
      </c>
      <c r="AR528" s="412">
        <v>0</v>
      </c>
      <c r="AS528" s="225"/>
      <c r="AT528" s="208"/>
      <c r="AU528" s="208"/>
      <c r="AV528" s="208"/>
      <c r="AW528" s="180"/>
      <c r="AX528" s="180"/>
      <c r="AY528" s="352"/>
      <c r="AZ528" s="29"/>
      <c r="BA528" s="29"/>
      <c r="BB528" s="29"/>
      <c r="BC528" s="29"/>
      <c r="BD528" s="29"/>
      <c r="BE528" s="29"/>
      <c r="BF528" s="29"/>
      <c r="BG528" s="29"/>
      <c r="BH528" s="29"/>
      <c r="BI528" s="29"/>
    </row>
    <row r="529" spans="1:61" s="39" customFormat="1" ht="69" x14ac:dyDescent="0.3">
      <c r="A529" s="169">
        <v>782</v>
      </c>
      <c r="B529" s="134" t="s">
        <v>8170</v>
      </c>
      <c r="C529" s="402" t="s">
        <v>1479</v>
      </c>
      <c r="D529" s="403" t="s">
        <v>1480</v>
      </c>
      <c r="E529" s="404" t="s">
        <v>1481</v>
      </c>
      <c r="F529" s="405">
        <v>4101</v>
      </c>
      <c r="G529" s="406" t="s">
        <v>1482</v>
      </c>
      <c r="H529" s="407">
        <v>2004</v>
      </c>
      <c r="I529" s="406" t="s">
        <v>1483</v>
      </c>
      <c r="J529" s="408">
        <v>39118.39</v>
      </c>
      <c r="K529" s="151" t="s">
        <v>844</v>
      </c>
      <c r="L529" s="151" t="s">
        <v>1484</v>
      </c>
      <c r="M529" s="151" t="s">
        <v>1485</v>
      </c>
      <c r="N529" s="151" t="s">
        <v>1486</v>
      </c>
      <c r="O529" s="151" t="s">
        <v>1487</v>
      </c>
      <c r="P529" s="396">
        <v>12251</v>
      </c>
      <c r="Q529" s="152">
        <f t="shared" si="16"/>
        <v>45</v>
      </c>
      <c r="R529" s="152">
        <v>0</v>
      </c>
      <c r="S529" s="152">
        <v>0</v>
      </c>
      <c r="T529" s="152">
        <v>45</v>
      </c>
      <c r="U529" s="152">
        <f t="shared" si="15"/>
        <v>45</v>
      </c>
      <c r="V529" s="150">
        <v>85</v>
      </c>
      <c r="W529" s="150">
        <v>100</v>
      </c>
      <c r="X529" s="154" t="s">
        <v>1488</v>
      </c>
      <c r="Y529" s="410">
        <v>4</v>
      </c>
      <c r="Z529" s="360">
        <v>3</v>
      </c>
      <c r="AA529" s="360">
        <v>4</v>
      </c>
      <c r="AB529" s="360">
        <v>4</v>
      </c>
      <c r="AC529" s="360">
        <v>60</v>
      </c>
      <c r="AD529" s="360">
        <v>45</v>
      </c>
      <c r="AE529" s="360">
        <v>5</v>
      </c>
      <c r="AF529" s="412">
        <f>AI529+AL529</f>
        <v>0</v>
      </c>
      <c r="AG529" s="151" t="s">
        <v>1480</v>
      </c>
      <c r="AH529" s="151" t="s">
        <v>1489</v>
      </c>
      <c r="AI529" s="412">
        <v>0</v>
      </c>
      <c r="AJ529" s="225" t="s">
        <v>1466</v>
      </c>
      <c r="AK529" s="150" t="s">
        <v>1489</v>
      </c>
      <c r="AL529" s="412">
        <v>0</v>
      </c>
      <c r="AM529" s="423"/>
      <c r="AN529" s="150"/>
      <c r="AO529" s="412"/>
      <c r="AP529" s="225"/>
      <c r="AQ529" s="150"/>
      <c r="AR529" s="412"/>
      <c r="AS529" s="225"/>
      <c r="AT529" s="208"/>
      <c r="AU529" s="208"/>
      <c r="AV529" s="208"/>
      <c r="AW529" s="180"/>
      <c r="AX529" s="180"/>
      <c r="AY529" s="352"/>
      <c r="AZ529" s="29"/>
      <c r="BA529" s="29"/>
      <c r="BB529" s="29"/>
      <c r="BC529" s="29"/>
      <c r="BD529" s="29"/>
      <c r="BE529" s="29"/>
      <c r="BF529" s="29"/>
      <c r="BG529" s="29"/>
      <c r="BH529" s="29"/>
      <c r="BI529" s="29"/>
    </row>
    <row r="530" spans="1:61" s="39" customFormat="1" ht="165.6" x14ac:dyDescent="0.3">
      <c r="A530" s="169">
        <v>782</v>
      </c>
      <c r="B530" s="134" t="s">
        <v>8170</v>
      </c>
      <c r="C530" s="402" t="s">
        <v>1490</v>
      </c>
      <c r="D530" s="403" t="s">
        <v>1440</v>
      </c>
      <c r="E530" s="404" t="s">
        <v>1708</v>
      </c>
      <c r="F530" s="405">
        <v>13026</v>
      </c>
      <c r="G530" s="406" t="s">
        <v>1491</v>
      </c>
      <c r="H530" s="407">
        <v>2006</v>
      </c>
      <c r="I530" s="406" t="s">
        <v>1492</v>
      </c>
      <c r="J530" s="408">
        <v>151481.75913870806</v>
      </c>
      <c r="K530" s="151" t="s">
        <v>664</v>
      </c>
      <c r="L530" s="151" t="s">
        <v>1493</v>
      </c>
      <c r="M530" s="151" t="s">
        <v>1494</v>
      </c>
      <c r="N530" s="409" t="s">
        <v>1495</v>
      </c>
      <c r="O530" s="151" t="s">
        <v>8756</v>
      </c>
      <c r="P530" s="151">
        <v>13735</v>
      </c>
      <c r="Q530" s="152">
        <f t="shared" si="16"/>
        <v>45</v>
      </c>
      <c r="R530" s="152">
        <v>0</v>
      </c>
      <c r="S530" s="152">
        <v>0</v>
      </c>
      <c r="T530" s="152">
        <v>45</v>
      </c>
      <c r="U530" s="152">
        <f t="shared" si="15"/>
        <v>45</v>
      </c>
      <c r="V530" s="150">
        <v>85</v>
      </c>
      <c r="W530" s="150">
        <v>100.00333333333339</v>
      </c>
      <c r="X530" s="154" t="s">
        <v>1496</v>
      </c>
      <c r="Y530" s="410">
        <v>3</v>
      </c>
      <c r="Z530" s="360">
        <v>7</v>
      </c>
      <c r="AA530" s="360">
        <v>1</v>
      </c>
      <c r="AB530" s="360">
        <v>46</v>
      </c>
      <c r="AC530" s="360">
        <v>223</v>
      </c>
      <c r="AD530" s="360">
        <v>45</v>
      </c>
      <c r="AE530" s="360">
        <v>5</v>
      </c>
      <c r="AF530" s="411">
        <f>AI530</f>
        <v>0</v>
      </c>
      <c r="AG530" s="151" t="s">
        <v>1440</v>
      </c>
      <c r="AH530" s="151" t="s">
        <v>7965</v>
      </c>
      <c r="AI530" s="412">
        <v>0</v>
      </c>
      <c r="AJ530" s="423"/>
      <c r="AK530" s="150"/>
      <c r="AL530" s="412"/>
      <c r="AM530" s="225"/>
      <c r="AN530" s="150"/>
      <c r="AO530" s="412"/>
      <c r="AP530" s="225"/>
      <c r="AQ530" s="150"/>
      <c r="AR530" s="412"/>
      <c r="AS530" s="225"/>
      <c r="AT530" s="208"/>
      <c r="AU530" s="208"/>
      <c r="AV530" s="208"/>
      <c r="AW530" s="180"/>
      <c r="AX530" s="180"/>
      <c r="AY530" s="352"/>
      <c r="AZ530" s="29"/>
      <c r="BA530" s="29"/>
      <c r="BB530" s="29"/>
      <c r="BC530" s="29"/>
      <c r="BD530" s="29"/>
      <c r="BE530" s="29"/>
      <c r="BF530" s="29"/>
      <c r="BG530" s="29"/>
      <c r="BH530" s="29"/>
      <c r="BI530" s="29"/>
    </row>
    <row r="531" spans="1:61" s="39" customFormat="1" ht="96.6" x14ac:dyDescent="0.3">
      <c r="A531" s="169">
        <v>782</v>
      </c>
      <c r="B531" s="134" t="s">
        <v>8170</v>
      </c>
      <c r="C531" s="402" t="s">
        <v>1455</v>
      </c>
      <c r="D531" s="403" t="s">
        <v>1456</v>
      </c>
      <c r="E531" s="404" t="s">
        <v>1457</v>
      </c>
      <c r="F531" s="405">
        <v>22701</v>
      </c>
      <c r="G531" s="406" t="s">
        <v>1497</v>
      </c>
      <c r="H531" s="407">
        <v>2005</v>
      </c>
      <c r="I531" s="406" t="s">
        <v>1498</v>
      </c>
      <c r="J531" s="408">
        <v>156073.82252545486</v>
      </c>
      <c r="K531" s="151" t="s">
        <v>664</v>
      </c>
      <c r="L531" s="151" t="s">
        <v>1499</v>
      </c>
      <c r="M531" s="151" t="s">
        <v>8757</v>
      </c>
      <c r="N531" s="409" t="s">
        <v>1500</v>
      </c>
      <c r="O531" s="151" t="s">
        <v>1501</v>
      </c>
      <c r="P531" s="151">
        <v>1520971</v>
      </c>
      <c r="Q531" s="152">
        <f t="shared" si="16"/>
        <v>45</v>
      </c>
      <c r="R531" s="152">
        <v>0</v>
      </c>
      <c r="S531" s="152">
        <v>0</v>
      </c>
      <c r="T531" s="152">
        <v>45</v>
      </c>
      <c r="U531" s="152">
        <f t="shared" si="15"/>
        <v>45</v>
      </c>
      <c r="V531" s="150">
        <v>85</v>
      </c>
      <c r="W531" s="150">
        <v>100</v>
      </c>
      <c r="X531" s="154" t="s">
        <v>1502</v>
      </c>
      <c r="Y531" s="410">
        <v>1</v>
      </c>
      <c r="Z531" s="360" t="s">
        <v>1503</v>
      </c>
      <c r="AA531" s="360" t="s">
        <v>1504</v>
      </c>
      <c r="AB531" s="360">
        <v>44</v>
      </c>
      <c r="AC531" s="360">
        <v>247</v>
      </c>
      <c r="AD531" s="360">
        <v>45</v>
      </c>
      <c r="AE531" s="360">
        <v>5</v>
      </c>
      <c r="AF531" s="412">
        <v>9.3800000000000008</v>
      </c>
      <c r="AG531" s="151" t="s">
        <v>1456</v>
      </c>
      <c r="AH531" s="151" t="s">
        <v>1465</v>
      </c>
      <c r="AI531" s="412">
        <v>0</v>
      </c>
      <c r="AJ531" s="151" t="s">
        <v>1466</v>
      </c>
      <c r="AK531" s="151" t="s">
        <v>1465</v>
      </c>
      <c r="AL531" s="412">
        <v>0</v>
      </c>
      <c r="AM531" s="151" t="s">
        <v>7966</v>
      </c>
      <c r="AN531" s="151" t="s">
        <v>1465</v>
      </c>
      <c r="AO531" s="412">
        <v>9.3800000000000008</v>
      </c>
      <c r="AP531" s="424"/>
      <c r="AQ531" s="151"/>
      <c r="AR531" s="418"/>
      <c r="AS531" s="159"/>
      <c r="AT531" s="180"/>
      <c r="AU531" s="180"/>
      <c r="AV531" s="180"/>
      <c r="AW531" s="180"/>
      <c r="AX531" s="180"/>
      <c r="AY531" s="352"/>
      <c r="AZ531" s="29"/>
      <c r="BA531" s="29"/>
      <c r="BB531" s="29"/>
      <c r="BC531" s="29"/>
      <c r="BD531" s="29"/>
      <c r="BE531" s="29"/>
      <c r="BF531" s="29"/>
      <c r="BG531" s="29"/>
      <c r="BH531" s="29"/>
      <c r="BI531" s="29"/>
    </row>
    <row r="532" spans="1:61" s="39" customFormat="1" ht="234.6" x14ac:dyDescent="0.3">
      <c r="A532" s="169">
        <v>782</v>
      </c>
      <c r="B532" s="134" t="s">
        <v>8170</v>
      </c>
      <c r="C532" s="402" t="s">
        <v>1505</v>
      </c>
      <c r="D532" s="403" t="s">
        <v>1506</v>
      </c>
      <c r="E532" s="404" t="s">
        <v>7775</v>
      </c>
      <c r="F532" s="405">
        <v>13469</v>
      </c>
      <c r="G532" s="406" t="s">
        <v>1507</v>
      </c>
      <c r="H532" s="407">
        <v>2005</v>
      </c>
      <c r="I532" s="406" t="s">
        <v>1508</v>
      </c>
      <c r="J532" s="408">
        <v>147774.40978133871</v>
      </c>
      <c r="K532" s="151" t="s">
        <v>664</v>
      </c>
      <c r="L532" s="151" t="s">
        <v>1509</v>
      </c>
      <c r="M532" s="264" t="s">
        <v>8758</v>
      </c>
      <c r="N532" s="151" t="s">
        <v>1510</v>
      </c>
      <c r="O532" s="264" t="s">
        <v>8759</v>
      </c>
      <c r="P532" s="151">
        <v>1520913</v>
      </c>
      <c r="Q532" s="152">
        <f t="shared" si="16"/>
        <v>45</v>
      </c>
      <c r="R532" s="152">
        <v>0</v>
      </c>
      <c r="S532" s="152">
        <v>0</v>
      </c>
      <c r="T532" s="152">
        <v>45</v>
      </c>
      <c r="U532" s="152">
        <f t="shared" si="15"/>
        <v>45</v>
      </c>
      <c r="V532" s="150">
        <v>85</v>
      </c>
      <c r="W532" s="150">
        <v>100</v>
      </c>
      <c r="X532" s="154" t="s">
        <v>1511</v>
      </c>
      <c r="Y532" s="410">
        <v>3</v>
      </c>
      <c r="Z532" s="360">
        <v>10</v>
      </c>
      <c r="AA532" s="360">
        <v>4</v>
      </c>
      <c r="AB532" s="360">
        <v>46</v>
      </c>
      <c r="AC532" s="360">
        <v>238</v>
      </c>
      <c r="AD532" s="360">
        <v>45</v>
      </c>
      <c r="AE532" s="360">
        <v>5</v>
      </c>
      <c r="AF532" s="412">
        <v>100</v>
      </c>
      <c r="AG532" s="151" t="s">
        <v>1506</v>
      </c>
      <c r="AH532" s="151" t="s">
        <v>1512</v>
      </c>
      <c r="AI532" s="412">
        <v>100</v>
      </c>
      <c r="AJ532" s="422"/>
      <c r="AK532" s="151"/>
      <c r="AL532" s="420"/>
      <c r="AM532" s="159"/>
      <c r="AN532" s="151"/>
      <c r="AO532" s="420"/>
      <c r="AP532" s="159"/>
      <c r="AQ532" s="151"/>
      <c r="AR532" s="409"/>
      <c r="AS532" s="159"/>
      <c r="AT532" s="180"/>
      <c r="AU532" s="180"/>
      <c r="AV532" s="180"/>
      <c r="AW532" s="180"/>
      <c r="AX532" s="180"/>
      <c r="AY532" s="352"/>
      <c r="AZ532" s="29"/>
      <c r="BA532" s="29"/>
      <c r="BB532" s="29"/>
      <c r="BC532" s="29"/>
      <c r="BD532" s="29"/>
      <c r="BE532" s="29"/>
      <c r="BF532" s="29"/>
      <c r="BG532" s="29"/>
      <c r="BH532" s="29"/>
      <c r="BI532" s="29"/>
    </row>
    <row r="533" spans="1:61" s="39" customFormat="1" ht="179.4" x14ac:dyDescent="0.3">
      <c r="A533" s="169">
        <v>782</v>
      </c>
      <c r="B533" s="134" t="s">
        <v>8170</v>
      </c>
      <c r="C533" s="402" t="s">
        <v>1426</v>
      </c>
      <c r="D533" s="403" t="s">
        <v>1427</v>
      </c>
      <c r="E533" s="404" t="s">
        <v>1620</v>
      </c>
      <c r="F533" s="405">
        <v>14556</v>
      </c>
      <c r="G533" s="406" t="s">
        <v>1513</v>
      </c>
      <c r="H533" s="407">
        <v>2005</v>
      </c>
      <c r="I533" s="406" t="s">
        <v>1514</v>
      </c>
      <c r="J533" s="408">
        <v>148442.4572692372</v>
      </c>
      <c r="K533" s="151" t="s">
        <v>664</v>
      </c>
      <c r="L533" s="415" t="s">
        <v>1431</v>
      </c>
      <c r="M533" s="416" t="s">
        <v>1432</v>
      </c>
      <c r="N533" s="425" t="s">
        <v>1515</v>
      </c>
      <c r="O533" s="416" t="s">
        <v>1516</v>
      </c>
      <c r="P533" s="151">
        <v>1520778</v>
      </c>
      <c r="Q533" s="152">
        <f t="shared" si="16"/>
        <v>45</v>
      </c>
      <c r="R533" s="152">
        <v>0</v>
      </c>
      <c r="S533" s="152">
        <v>0</v>
      </c>
      <c r="T533" s="152">
        <v>45</v>
      </c>
      <c r="U533" s="152">
        <f t="shared" si="15"/>
        <v>45</v>
      </c>
      <c r="V533" s="150">
        <v>85</v>
      </c>
      <c r="W533" s="150">
        <v>100</v>
      </c>
      <c r="X533" s="154" t="s">
        <v>1517</v>
      </c>
      <c r="Y533" s="410">
        <v>3</v>
      </c>
      <c r="Z533" s="360">
        <v>6</v>
      </c>
      <c r="AA533" s="360">
        <v>1</v>
      </c>
      <c r="AB533" s="360">
        <v>47</v>
      </c>
      <c r="AC533" s="360">
        <v>232</v>
      </c>
      <c r="AD533" s="360">
        <v>45</v>
      </c>
      <c r="AE533" s="360">
        <v>5</v>
      </c>
      <c r="AF533" s="412">
        <v>20.63</v>
      </c>
      <c r="AG533" s="151" t="s">
        <v>1427</v>
      </c>
      <c r="AH533" s="151" t="s">
        <v>1436</v>
      </c>
      <c r="AI533" s="412">
        <v>6.25</v>
      </c>
      <c r="AJ533" s="159" t="s">
        <v>1437</v>
      </c>
      <c r="AK533" s="151" t="s">
        <v>1436</v>
      </c>
      <c r="AL533" s="412">
        <v>6.25</v>
      </c>
      <c r="AM533" s="159" t="s">
        <v>1438</v>
      </c>
      <c r="AN533" s="151" t="s">
        <v>1436</v>
      </c>
      <c r="AO533" s="412">
        <v>1.25</v>
      </c>
      <c r="AP533" s="159" t="s">
        <v>7963</v>
      </c>
      <c r="AQ533" s="151" t="s">
        <v>7964</v>
      </c>
      <c r="AR533" s="412">
        <v>6.88</v>
      </c>
      <c r="AS533" s="159"/>
      <c r="AT533" s="151"/>
      <c r="AU533" s="418"/>
      <c r="AV533" s="180"/>
      <c r="AW533" s="180"/>
      <c r="AX533" s="180"/>
      <c r="AY533" s="352"/>
      <c r="AZ533" s="29"/>
      <c r="BA533" s="29"/>
      <c r="BB533" s="29"/>
      <c r="BC533" s="29"/>
      <c r="BD533" s="29"/>
      <c r="BE533" s="29"/>
      <c r="BF533" s="29"/>
      <c r="BG533" s="29"/>
      <c r="BH533" s="29"/>
      <c r="BI533" s="29"/>
    </row>
    <row r="534" spans="1:61" s="39" customFormat="1" ht="69" x14ac:dyDescent="0.3">
      <c r="A534" s="169">
        <v>782</v>
      </c>
      <c r="B534" s="134" t="s">
        <v>8170</v>
      </c>
      <c r="C534" s="402" t="s">
        <v>1518</v>
      </c>
      <c r="D534" s="403" t="s">
        <v>1519</v>
      </c>
      <c r="E534" s="404" t="s">
        <v>7773</v>
      </c>
      <c r="F534" s="405">
        <v>24560</v>
      </c>
      <c r="G534" s="406" t="s">
        <v>1520</v>
      </c>
      <c r="H534" s="407">
        <v>2005</v>
      </c>
      <c r="I534" s="406" t="s">
        <v>1521</v>
      </c>
      <c r="J534" s="408">
        <v>82276.446753463533</v>
      </c>
      <c r="K534" s="426" t="s">
        <v>664</v>
      </c>
      <c r="L534" s="151" t="s">
        <v>1522</v>
      </c>
      <c r="M534" s="151" t="s">
        <v>8760</v>
      </c>
      <c r="N534" s="425" t="s">
        <v>1523</v>
      </c>
      <c r="O534" s="151" t="s">
        <v>8761</v>
      </c>
      <c r="P534" s="151">
        <v>4640</v>
      </c>
      <c r="Q534" s="152">
        <f t="shared" si="16"/>
        <v>45</v>
      </c>
      <c r="R534" s="152">
        <v>0</v>
      </c>
      <c r="S534" s="152">
        <v>0</v>
      </c>
      <c r="T534" s="152">
        <v>45</v>
      </c>
      <c r="U534" s="152">
        <f t="shared" si="15"/>
        <v>45</v>
      </c>
      <c r="V534" s="150">
        <v>85</v>
      </c>
      <c r="W534" s="150">
        <v>100</v>
      </c>
      <c r="X534" s="154" t="s">
        <v>1524</v>
      </c>
      <c r="Y534" s="410">
        <v>3</v>
      </c>
      <c r="Z534" s="360">
        <v>12</v>
      </c>
      <c r="AA534" s="360">
        <v>3</v>
      </c>
      <c r="AB534" s="360">
        <v>4</v>
      </c>
      <c r="AC534" s="360">
        <v>241</v>
      </c>
      <c r="AD534" s="360">
        <v>45</v>
      </c>
      <c r="AE534" s="360">
        <v>5</v>
      </c>
      <c r="AF534" s="411">
        <f>AI534</f>
        <v>0</v>
      </c>
      <c r="AG534" s="151" t="s">
        <v>1519</v>
      </c>
      <c r="AH534" s="151" t="s">
        <v>1525</v>
      </c>
      <c r="AI534" s="412">
        <v>0</v>
      </c>
      <c r="AJ534" s="225"/>
      <c r="AK534" s="150"/>
      <c r="AL534" s="412"/>
      <c r="AM534" s="225"/>
      <c r="AN534" s="150"/>
      <c r="AO534" s="412"/>
      <c r="AP534" s="225"/>
      <c r="AQ534" s="150"/>
      <c r="AR534" s="412"/>
      <c r="AS534" s="225"/>
      <c r="AT534" s="208"/>
      <c r="AU534" s="208"/>
      <c r="AV534" s="208"/>
      <c r="AW534" s="180"/>
      <c r="AX534" s="180"/>
      <c r="AY534" s="352"/>
      <c r="AZ534" s="29"/>
      <c r="BA534" s="29"/>
      <c r="BB534" s="29"/>
      <c r="BC534" s="29"/>
      <c r="BD534" s="29"/>
      <c r="BE534" s="29"/>
      <c r="BF534" s="29"/>
      <c r="BG534" s="29"/>
      <c r="BH534" s="29"/>
      <c r="BI534" s="29"/>
    </row>
    <row r="535" spans="1:61" s="39" customFormat="1" ht="69" x14ac:dyDescent="0.3">
      <c r="A535" s="169">
        <v>782</v>
      </c>
      <c r="B535" s="134" t="s">
        <v>8170</v>
      </c>
      <c r="C535" s="402" t="s">
        <v>1439</v>
      </c>
      <c r="D535" s="403" t="s">
        <v>1440</v>
      </c>
      <c r="E535" s="404" t="s">
        <v>1441</v>
      </c>
      <c r="F535" s="405">
        <v>15646</v>
      </c>
      <c r="G535" s="406" t="s">
        <v>1526</v>
      </c>
      <c r="H535" s="407">
        <v>2005</v>
      </c>
      <c r="I535" s="406" t="s">
        <v>1443</v>
      </c>
      <c r="J535" s="408">
        <v>106826.91</v>
      </c>
      <c r="K535" s="426" t="s">
        <v>664</v>
      </c>
      <c r="L535" s="151" t="s">
        <v>1527</v>
      </c>
      <c r="M535" s="151" t="s">
        <v>1528</v>
      </c>
      <c r="N535" s="151" t="s">
        <v>1529</v>
      </c>
      <c r="O535" s="151" t="s">
        <v>8754</v>
      </c>
      <c r="P535" s="151">
        <v>15032</v>
      </c>
      <c r="Q535" s="152">
        <f t="shared" si="16"/>
        <v>45</v>
      </c>
      <c r="R535" s="152">
        <v>0</v>
      </c>
      <c r="S535" s="152">
        <v>0</v>
      </c>
      <c r="T535" s="152">
        <v>45</v>
      </c>
      <c r="U535" s="152">
        <f t="shared" si="15"/>
        <v>45</v>
      </c>
      <c r="V535" s="150">
        <v>85</v>
      </c>
      <c r="W535" s="150">
        <v>100</v>
      </c>
      <c r="X535" s="154" t="s">
        <v>1530</v>
      </c>
      <c r="Y535" s="410">
        <v>4</v>
      </c>
      <c r="Z535" s="360">
        <v>4</v>
      </c>
      <c r="AA535" s="360">
        <v>6</v>
      </c>
      <c r="AB535" s="360">
        <v>46</v>
      </c>
      <c r="AC535" s="360">
        <v>240</v>
      </c>
      <c r="AD535" s="360">
        <v>45</v>
      </c>
      <c r="AE535" s="360">
        <v>5</v>
      </c>
      <c r="AF535" s="352">
        <v>35</v>
      </c>
      <c r="AG535" s="151" t="s">
        <v>1440</v>
      </c>
      <c r="AH535" s="151" t="s">
        <v>7965</v>
      </c>
      <c r="AI535" s="352">
        <v>35</v>
      </c>
      <c r="AJ535" s="159" t="s">
        <v>1531</v>
      </c>
      <c r="AK535" s="151" t="s">
        <v>1449</v>
      </c>
      <c r="AL535" s="412">
        <v>0</v>
      </c>
      <c r="AM535" s="159"/>
      <c r="AN535" s="151"/>
      <c r="AO535" s="420"/>
      <c r="AP535" s="159"/>
      <c r="AQ535" s="151"/>
      <c r="AR535" s="420"/>
      <c r="AS535" s="159"/>
      <c r="AT535" s="180"/>
      <c r="AU535" s="180"/>
      <c r="AV535" s="180"/>
      <c r="AW535" s="180"/>
      <c r="AX535" s="180"/>
      <c r="AY535" s="352"/>
      <c r="AZ535" s="29"/>
      <c r="BA535" s="29"/>
      <c r="BB535" s="29"/>
      <c r="BC535" s="29"/>
      <c r="BD535" s="29"/>
      <c r="BE535" s="29"/>
      <c r="BF535" s="29"/>
      <c r="BG535" s="29"/>
      <c r="BH535" s="29"/>
      <c r="BI535" s="29"/>
    </row>
    <row r="536" spans="1:61" s="39" customFormat="1" ht="69" x14ac:dyDescent="0.3">
      <c r="A536" s="169">
        <v>782</v>
      </c>
      <c r="B536" s="134" t="s">
        <v>8170</v>
      </c>
      <c r="C536" s="402" t="s">
        <v>1406</v>
      </c>
      <c r="D536" s="403" t="s">
        <v>1407</v>
      </c>
      <c r="E536" s="404" t="s">
        <v>1647</v>
      </c>
      <c r="F536" s="405">
        <v>8782</v>
      </c>
      <c r="G536" s="406" t="s">
        <v>1532</v>
      </c>
      <c r="H536" s="407" t="s">
        <v>1533</v>
      </c>
      <c r="I536" s="406" t="s">
        <v>1534</v>
      </c>
      <c r="J536" s="408">
        <v>67031.097020530797</v>
      </c>
      <c r="K536" s="426" t="s">
        <v>664</v>
      </c>
      <c r="L536" s="151" t="s">
        <v>1535</v>
      </c>
      <c r="M536" s="151" t="s">
        <v>8762</v>
      </c>
      <c r="N536" s="151" t="s">
        <v>1536</v>
      </c>
      <c r="O536" s="151" t="s">
        <v>8763</v>
      </c>
      <c r="P536" s="151">
        <v>1167401</v>
      </c>
      <c r="Q536" s="152">
        <f t="shared" si="16"/>
        <v>45</v>
      </c>
      <c r="R536" s="152">
        <v>0</v>
      </c>
      <c r="S536" s="152">
        <v>0</v>
      </c>
      <c r="T536" s="152">
        <v>45</v>
      </c>
      <c r="U536" s="152">
        <f t="shared" si="15"/>
        <v>45</v>
      </c>
      <c r="V536" s="150">
        <v>85</v>
      </c>
      <c r="W536" s="150">
        <v>100</v>
      </c>
      <c r="X536" s="154" t="s">
        <v>1537</v>
      </c>
      <c r="Y536" s="410">
        <v>3</v>
      </c>
      <c r="Z536" s="360">
        <v>10</v>
      </c>
      <c r="AA536" s="360">
        <v>6</v>
      </c>
      <c r="AB536" s="360">
        <v>25</v>
      </c>
      <c r="AC536" s="360">
        <v>235</v>
      </c>
      <c r="AD536" s="360">
        <v>45</v>
      </c>
      <c r="AE536" s="360">
        <v>5</v>
      </c>
      <c r="AF536" s="411">
        <f>AI536</f>
        <v>0</v>
      </c>
      <c r="AG536" s="151" t="s">
        <v>1407</v>
      </c>
      <c r="AH536" s="151" t="s">
        <v>1415</v>
      </c>
      <c r="AI536" s="412">
        <v>0</v>
      </c>
      <c r="AJ536" s="225"/>
      <c r="AK536" s="150"/>
      <c r="AL536" s="150"/>
      <c r="AM536" s="412"/>
      <c r="AN536" s="150"/>
      <c r="AO536" s="150"/>
      <c r="AP536" s="412"/>
      <c r="AQ536" s="150"/>
      <c r="AR536" s="150"/>
      <c r="AS536" s="412"/>
      <c r="AT536" s="208"/>
      <c r="AU536" s="208"/>
      <c r="AV536" s="208"/>
      <c r="AW536" s="180"/>
      <c r="AX536" s="180"/>
      <c r="AY536" s="352"/>
      <c r="AZ536" s="29"/>
      <c r="BA536" s="29"/>
      <c r="BB536" s="29"/>
      <c r="BC536" s="29"/>
      <c r="BD536" s="29"/>
      <c r="BE536" s="29"/>
      <c r="BF536" s="29"/>
      <c r="BG536" s="29"/>
      <c r="BH536" s="29"/>
      <c r="BI536" s="29"/>
    </row>
    <row r="537" spans="1:61" s="39" customFormat="1" ht="69" x14ac:dyDescent="0.3">
      <c r="A537" s="169">
        <v>782</v>
      </c>
      <c r="B537" s="134" t="s">
        <v>8170</v>
      </c>
      <c r="C537" s="402" t="s">
        <v>1538</v>
      </c>
      <c r="D537" s="403" t="s">
        <v>1417</v>
      </c>
      <c r="E537" s="404" t="s">
        <v>1539</v>
      </c>
      <c r="F537" s="405" t="s">
        <v>1540</v>
      </c>
      <c r="G537" s="406" t="s">
        <v>1541</v>
      </c>
      <c r="H537" s="407">
        <v>2006</v>
      </c>
      <c r="I537" s="406" t="s">
        <v>1542</v>
      </c>
      <c r="J537" s="408">
        <v>57452.178267401105</v>
      </c>
      <c r="K537" s="426" t="s">
        <v>664</v>
      </c>
      <c r="L537" s="426" t="s">
        <v>1543</v>
      </c>
      <c r="M537" s="151" t="s">
        <v>1544</v>
      </c>
      <c r="N537" s="419" t="s">
        <v>1545</v>
      </c>
      <c r="O537" s="151" t="s">
        <v>1546</v>
      </c>
      <c r="P537" s="151">
        <v>7119</v>
      </c>
      <c r="Q537" s="152">
        <f t="shared" si="16"/>
        <v>45</v>
      </c>
      <c r="R537" s="152">
        <v>0</v>
      </c>
      <c r="S537" s="152">
        <v>0</v>
      </c>
      <c r="T537" s="152">
        <v>45</v>
      </c>
      <c r="U537" s="152">
        <f t="shared" si="15"/>
        <v>45</v>
      </c>
      <c r="V537" s="150">
        <v>85</v>
      </c>
      <c r="W537" s="150">
        <v>100</v>
      </c>
      <c r="X537" s="154" t="s">
        <v>1547</v>
      </c>
      <c r="Y537" s="410">
        <v>3</v>
      </c>
      <c r="Z537" s="360">
        <v>3</v>
      </c>
      <c r="AA537" s="360">
        <v>3</v>
      </c>
      <c r="AB537" s="360">
        <v>31</v>
      </c>
      <c r="AC537" s="360">
        <v>230</v>
      </c>
      <c r="AD537" s="360">
        <v>45</v>
      </c>
      <c r="AE537" s="360">
        <v>5</v>
      </c>
      <c r="AF537" s="411">
        <f>AI537+AL537</f>
        <v>0</v>
      </c>
      <c r="AG537" s="151" t="s">
        <v>1417</v>
      </c>
      <c r="AH537" s="151" t="s">
        <v>1424</v>
      </c>
      <c r="AI537" s="225">
        <v>0</v>
      </c>
      <c r="AJ537" s="225" t="s">
        <v>1466</v>
      </c>
      <c r="AK537" s="150" t="s">
        <v>1548</v>
      </c>
      <c r="AL537" s="412">
        <v>0</v>
      </c>
      <c r="AM537" s="225"/>
      <c r="AN537" s="150"/>
      <c r="AO537" s="412"/>
      <c r="AP537" s="225"/>
      <c r="AQ537" s="150"/>
      <c r="AR537" s="412"/>
      <c r="AS537" s="225"/>
      <c r="AT537" s="208"/>
      <c r="AU537" s="208"/>
      <c r="AV537" s="208"/>
      <c r="AW537" s="180"/>
      <c r="AX537" s="180"/>
      <c r="AY537" s="352"/>
      <c r="AZ537" s="29"/>
      <c r="BA537" s="29"/>
      <c r="BB537" s="29"/>
      <c r="BC537" s="29"/>
      <c r="BD537" s="29"/>
      <c r="BE537" s="29"/>
      <c r="BF537" s="29"/>
      <c r="BG537" s="29"/>
      <c r="BH537" s="29"/>
      <c r="BI537" s="29"/>
    </row>
    <row r="538" spans="1:61" s="39" customFormat="1" ht="69" x14ac:dyDescent="0.3">
      <c r="A538" s="169">
        <v>782</v>
      </c>
      <c r="B538" s="134" t="s">
        <v>8170</v>
      </c>
      <c r="C538" s="402" t="s">
        <v>1479</v>
      </c>
      <c r="D538" s="403" t="s">
        <v>1480</v>
      </c>
      <c r="E538" s="404" t="s">
        <v>1481</v>
      </c>
      <c r="F538" s="405">
        <v>4101</v>
      </c>
      <c r="G538" s="406" t="s">
        <v>1549</v>
      </c>
      <c r="H538" s="407">
        <v>2004</v>
      </c>
      <c r="I538" s="406" t="s">
        <v>1550</v>
      </c>
      <c r="J538" s="408">
        <v>25188.78</v>
      </c>
      <c r="K538" s="426" t="s">
        <v>664</v>
      </c>
      <c r="L538" s="426" t="s">
        <v>1551</v>
      </c>
      <c r="M538" s="151" t="s">
        <v>1552</v>
      </c>
      <c r="N538" s="419" t="s">
        <v>1553</v>
      </c>
      <c r="O538" s="151" t="s">
        <v>1554</v>
      </c>
      <c r="P538" s="151">
        <v>12253</v>
      </c>
      <c r="Q538" s="152">
        <f>U538</f>
        <v>45</v>
      </c>
      <c r="R538" s="152">
        <v>0</v>
      </c>
      <c r="S538" s="152">
        <v>0</v>
      </c>
      <c r="T538" s="152">
        <v>45</v>
      </c>
      <c r="U538" s="152">
        <f t="shared" si="15"/>
        <v>45</v>
      </c>
      <c r="V538" s="150">
        <v>85</v>
      </c>
      <c r="W538" s="150">
        <v>100</v>
      </c>
      <c r="X538" s="154" t="s">
        <v>1555</v>
      </c>
      <c r="Y538" s="410">
        <v>4</v>
      </c>
      <c r="Z538" s="360">
        <v>5</v>
      </c>
      <c r="AA538" s="360">
        <v>3</v>
      </c>
      <c r="AB538" s="360">
        <v>4</v>
      </c>
      <c r="AC538" s="360">
        <v>245</v>
      </c>
      <c r="AD538" s="360">
        <v>45</v>
      </c>
      <c r="AE538" s="360">
        <v>5</v>
      </c>
      <c r="AF538" s="411">
        <f>AI538</f>
        <v>0</v>
      </c>
      <c r="AG538" s="151" t="s">
        <v>1480</v>
      </c>
      <c r="AH538" s="151" t="s">
        <v>1489</v>
      </c>
      <c r="AI538" s="412">
        <v>0</v>
      </c>
      <c r="AJ538" s="150"/>
      <c r="AK538" s="150"/>
      <c r="AL538" s="412"/>
      <c r="AM538" s="225"/>
      <c r="AN538" s="150"/>
      <c r="AO538" s="412"/>
      <c r="AP538" s="225"/>
      <c r="AQ538" s="150"/>
      <c r="AR538" s="412"/>
      <c r="AS538" s="225"/>
      <c r="AT538" s="208"/>
      <c r="AU538" s="208"/>
      <c r="AV538" s="208"/>
      <c r="AW538" s="180"/>
      <c r="AX538" s="180"/>
      <c r="AY538" s="352"/>
      <c r="AZ538" s="29"/>
      <c r="BA538" s="29"/>
      <c r="BB538" s="29"/>
      <c r="BC538" s="29"/>
      <c r="BD538" s="29"/>
      <c r="BE538" s="29"/>
      <c r="BF538" s="29"/>
      <c r="BG538" s="29"/>
      <c r="BH538" s="29"/>
      <c r="BI538" s="29"/>
    </row>
    <row r="539" spans="1:61" s="39" customFormat="1" ht="82.8" x14ac:dyDescent="0.3">
      <c r="A539" s="169">
        <v>782</v>
      </c>
      <c r="B539" s="134" t="s">
        <v>8170</v>
      </c>
      <c r="C539" s="402" t="s">
        <v>1455</v>
      </c>
      <c r="D539" s="403" t="s">
        <v>1456</v>
      </c>
      <c r="E539" s="404" t="s">
        <v>1457</v>
      </c>
      <c r="F539" s="405">
        <v>22701</v>
      </c>
      <c r="G539" s="406" t="s">
        <v>1556</v>
      </c>
      <c r="H539" s="407" t="s">
        <v>1557</v>
      </c>
      <c r="I539" s="406" t="s">
        <v>1558</v>
      </c>
      <c r="J539" s="408">
        <v>158686.79999999999</v>
      </c>
      <c r="K539" s="427" t="s">
        <v>655</v>
      </c>
      <c r="L539" s="151" t="s">
        <v>1461</v>
      </c>
      <c r="M539" s="151" t="s">
        <v>8755</v>
      </c>
      <c r="N539" s="151" t="s">
        <v>1559</v>
      </c>
      <c r="O539" s="151" t="s">
        <v>1560</v>
      </c>
      <c r="P539" s="151">
        <v>8000418</v>
      </c>
      <c r="Q539" s="152">
        <f t="shared" si="16"/>
        <v>45</v>
      </c>
      <c r="R539" s="152">
        <v>0</v>
      </c>
      <c r="S539" s="152">
        <v>0</v>
      </c>
      <c r="T539" s="152">
        <v>45</v>
      </c>
      <c r="U539" s="152">
        <f t="shared" si="15"/>
        <v>45</v>
      </c>
      <c r="V539" s="150">
        <v>85</v>
      </c>
      <c r="W539" s="150">
        <v>100</v>
      </c>
      <c r="X539" s="154" t="s">
        <v>1561</v>
      </c>
      <c r="Y539" s="410">
        <v>3</v>
      </c>
      <c r="Z539" s="360">
        <v>10</v>
      </c>
      <c r="AA539" s="360">
        <v>2</v>
      </c>
      <c r="AB539" s="360">
        <v>44</v>
      </c>
      <c r="AC539" s="360">
        <v>175</v>
      </c>
      <c r="AD539" s="360">
        <v>45</v>
      </c>
      <c r="AE539" s="360">
        <v>5</v>
      </c>
      <c r="AF539" s="352">
        <v>65.63</v>
      </c>
      <c r="AG539" s="150" t="s">
        <v>1456</v>
      </c>
      <c r="AH539" s="150" t="s">
        <v>1465</v>
      </c>
      <c r="AI539" s="412">
        <v>0</v>
      </c>
      <c r="AJ539" s="150" t="s">
        <v>1466</v>
      </c>
      <c r="AK539" s="150" t="s">
        <v>1465</v>
      </c>
      <c r="AL539" s="412">
        <v>0</v>
      </c>
      <c r="AM539" s="150" t="s">
        <v>7967</v>
      </c>
      <c r="AN539" s="150" t="s">
        <v>1465</v>
      </c>
      <c r="AO539" s="412">
        <v>0</v>
      </c>
      <c r="AP539" s="150" t="s">
        <v>7968</v>
      </c>
      <c r="AQ539" s="150" t="s">
        <v>7969</v>
      </c>
      <c r="AR539" s="352">
        <v>65.63</v>
      </c>
      <c r="AS539" s="159"/>
      <c r="AT539" s="180"/>
      <c r="AU539" s="180"/>
      <c r="AV539" s="180"/>
      <c r="AW539" s="180"/>
      <c r="AX539" s="180"/>
      <c r="AY539" s="352"/>
      <c r="AZ539" s="29"/>
      <c r="BA539" s="29"/>
      <c r="BB539" s="29"/>
      <c r="BC539" s="29"/>
      <c r="BD539" s="29"/>
      <c r="BE539" s="29"/>
      <c r="BF539" s="29"/>
      <c r="BG539" s="29"/>
      <c r="BH539" s="29"/>
      <c r="BI539" s="29"/>
    </row>
    <row r="540" spans="1:61" s="39" customFormat="1" ht="138" x14ac:dyDescent="0.3">
      <c r="A540" s="169">
        <v>782</v>
      </c>
      <c r="B540" s="134" t="s">
        <v>8170</v>
      </c>
      <c r="C540" s="402" t="s">
        <v>1426</v>
      </c>
      <c r="D540" s="403" t="s">
        <v>1427</v>
      </c>
      <c r="E540" s="404" t="s">
        <v>1620</v>
      </c>
      <c r="F540" s="405">
        <v>14556</v>
      </c>
      <c r="G540" s="133" t="s">
        <v>1564</v>
      </c>
      <c r="H540" s="135">
        <v>2009</v>
      </c>
      <c r="I540" s="133" t="s">
        <v>1565</v>
      </c>
      <c r="J540" s="136">
        <v>200307.56</v>
      </c>
      <c r="K540" s="427" t="s">
        <v>677</v>
      </c>
      <c r="L540" s="360" t="s">
        <v>1431</v>
      </c>
      <c r="M540" s="416" t="s">
        <v>1432</v>
      </c>
      <c r="N540" s="151" t="s">
        <v>1566</v>
      </c>
      <c r="O540" s="416" t="s">
        <v>1567</v>
      </c>
      <c r="P540" s="397">
        <v>9000478</v>
      </c>
      <c r="Q540" s="152">
        <f t="shared" si="16"/>
        <v>45</v>
      </c>
      <c r="R540" s="152">
        <v>0</v>
      </c>
      <c r="S540" s="152">
        <v>0</v>
      </c>
      <c r="T540" s="152">
        <v>45</v>
      </c>
      <c r="U540" s="152">
        <f t="shared" si="15"/>
        <v>45</v>
      </c>
      <c r="V540" s="150">
        <v>85</v>
      </c>
      <c r="W540" s="427">
        <f>50/60*100+10/60*100</f>
        <v>100</v>
      </c>
      <c r="X540" s="154" t="s">
        <v>1568</v>
      </c>
      <c r="Y540" s="410">
        <v>3</v>
      </c>
      <c r="Z540" s="360">
        <v>10</v>
      </c>
      <c r="AA540" s="360">
        <v>5</v>
      </c>
      <c r="AB540" s="360">
        <v>44</v>
      </c>
      <c r="AC540" s="360">
        <v>77</v>
      </c>
      <c r="AD540" s="360">
        <v>45</v>
      </c>
      <c r="AE540" s="360">
        <v>5</v>
      </c>
      <c r="AF540" s="352">
        <v>28.13</v>
      </c>
      <c r="AG540" s="151" t="s">
        <v>1427</v>
      </c>
      <c r="AH540" s="151" t="s">
        <v>1436</v>
      </c>
      <c r="AI540" s="352">
        <v>10.63</v>
      </c>
      <c r="AJ540" s="159" t="s">
        <v>1437</v>
      </c>
      <c r="AK540" s="151" t="s">
        <v>1436</v>
      </c>
      <c r="AL540" s="352">
        <v>5</v>
      </c>
      <c r="AM540" s="159" t="s">
        <v>1438</v>
      </c>
      <c r="AN540" s="151" t="s">
        <v>1436</v>
      </c>
      <c r="AO540" s="352">
        <v>7.5</v>
      </c>
      <c r="AP540" s="159" t="s">
        <v>7963</v>
      </c>
      <c r="AQ540" s="151" t="s">
        <v>7964</v>
      </c>
      <c r="AR540" s="352">
        <v>5</v>
      </c>
      <c r="AS540" s="159"/>
      <c r="AT540" s="151"/>
      <c r="AU540" s="418"/>
      <c r="AV540" s="180"/>
      <c r="AW540" s="180"/>
      <c r="AX540" s="180"/>
      <c r="AY540" s="352"/>
      <c r="AZ540" s="29"/>
      <c r="BA540" s="29"/>
      <c r="BB540" s="29"/>
      <c r="BC540" s="29"/>
      <c r="BD540" s="29"/>
      <c r="BE540" s="29"/>
      <c r="BF540" s="29"/>
      <c r="BG540" s="29"/>
      <c r="BH540" s="29"/>
      <c r="BI540" s="29"/>
    </row>
    <row r="541" spans="1:61" s="39" customFormat="1" ht="69" x14ac:dyDescent="0.3">
      <c r="A541" s="169">
        <v>782</v>
      </c>
      <c r="B541" s="134" t="s">
        <v>8170</v>
      </c>
      <c r="C541" s="402" t="s">
        <v>1426</v>
      </c>
      <c r="D541" s="403" t="s">
        <v>1427</v>
      </c>
      <c r="E541" s="404" t="s">
        <v>1620</v>
      </c>
      <c r="F541" s="405">
        <v>14556</v>
      </c>
      <c r="G541" s="133" t="s">
        <v>1569</v>
      </c>
      <c r="H541" s="135">
        <v>2009</v>
      </c>
      <c r="I541" s="303" t="s">
        <v>1570</v>
      </c>
      <c r="J541" s="293">
        <v>60193.75</v>
      </c>
      <c r="K541" s="427" t="s">
        <v>677</v>
      </c>
      <c r="L541" s="415" t="s">
        <v>1431</v>
      </c>
      <c r="M541" s="416" t="s">
        <v>1432</v>
      </c>
      <c r="N541" s="151" t="s">
        <v>1571</v>
      </c>
      <c r="O541" s="416" t="s">
        <v>1572</v>
      </c>
      <c r="P541" s="397">
        <v>9000486</v>
      </c>
      <c r="Q541" s="152">
        <f t="shared" si="16"/>
        <v>45</v>
      </c>
      <c r="R541" s="152">
        <v>0</v>
      </c>
      <c r="S541" s="152">
        <v>0</v>
      </c>
      <c r="T541" s="152">
        <v>45</v>
      </c>
      <c r="U541" s="152">
        <f t="shared" si="15"/>
        <v>45</v>
      </c>
      <c r="V541" s="150">
        <v>85</v>
      </c>
      <c r="W541" s="427">
        <f>80+12/60*100</f>
        <v>100</v>
      </c>
      <c r="X541" s="154" t="s">
        <v>1573</v>
      </c>
      <c r="Y541" s="410">
        <v>3</v>
      </c>
      <c r="Z541" s="360">
        <v>10</v>
      </c>
      <c r="AA541" s="360">
        <v>5</v>
      </c>
      <c r="AB541" s="360">
        <v>44</v>
      </c>
      <c r="AC541" s="360">
        <v>77</v>
      </c>
      <c r="AD541" s="360">
        <v>45</v>
      </c>
      <c r="AE541" s="360">
        <v>5</v>
      </c>
      <c r="AF541" s="412">
        <v>22.5</v>
      </c>
      <c r="AG541" s="151" t="s">
        <v>1427</v>
      </c>
      <c r="AH541" s="151" t="s">
        <v>1436</v>
      </c>
      <c r="AI541" s="412">
        <v>3.75</v>
      </c>
      <c r="AJ541" s="159" t="s">
        <v>1437</v>
      </c>
      <c r="AK541" s="151" t="s">
        <v>1436</v>
      </c>
      <c r="AL541" s="412">
        <v>5</v>
      </c>
      <c r="AM541" s="159" t="s">
        <v>1438</v>
      </c>
      <c r="AN541" s="151" t="s">
        <v>1436</v>
      </c>
      <c r="AO541" s="412">
        <v>10</v>
      </c>
      <c r="AP541" s="159" t="s">
        <v>7963</v>
      </c>
      <c r="AQ541" s="151" t="s">
        <v>7964</v>
      </c>
      <c r="AR541" s="412">
        <v>3.75</v>
      </c>
      <c r="AS541" s="159"/>
      <c r="AT541" s="151"/>
      <c r="AU541" s="418"/>
      <c r="AV541" s="180"/>
      <c r="AW541" s="180"/>
      <c r="AX541" s="180"/>
      <c r="AY541" s="352"/>
      <c r="AZ541" s="29"/>
      <c r="BA541" s="29"/>
      <c r="BB541" s="29"/>
      <c r="BC541" s="29"/>
      <c r="BD541" s="29"/>
      <c r="BE541" s="29"/>
      <c r="BF541" s="29"/>
      <c r="BG541" s="29"/>
      <c r="BH541" s="29"/>
      <c r="BI541" s="29"/>
    </row>
    <row r="542" spans="1:61" s="39" customFormat="1" ht="151.80000000000001" x14ac:dyDescent="0.3">
      <c r="A542" s="169">
        <v>782</v>
      </c>
      <c r="B542" s="134" t="s">
        <v>8170</v>
      </c>
      <c r="C542" s="402" t="s">
        <v>1455</v>
      </c>
      <c r="D542" s="403" t="s">
        <v>1456</v>
      </c>
      <c r="E542" s="404" t="s">
        <v>1457</v>
      </c>
      <c r="F542" s="405">
        <v>22701</v>
      </c>
      <c r="G542" s="133" t="s">
        <v>1574</v>
      </c>
      <c r="H542" s="135">
        <v>2011</v>
      </c>
      <c r="I542" s="303" t="s">
        <v>1575</v>
      </c>
      <c r="J542" s="293">
        <v>134986.51999999999</v>
      </c>
      <c r="K542" s="427" t="s">
        <v>677</v>
      </c>
      <c r="L542" s="151" t="s">
        <v>1499</v>
      </c>
      <c r="M542" s="151" t="s">
        <v>8757</v>
      </c>
      <c r="N542" s="151" t="s">
        <v>1576</v>
      </c>
      <c r="O542" s="416" t="s">
        <v>1577</v>
      </c>
      <c r="P542" s="397">
        <v>11000563</v>
      </c>
      <c r="Q542" s="152">
        <f t="shared" si="16"/>
        <v>45</v>
      </c>
      <c r="R542" s="152">
        <v>0</v>
      </c>
      <c r="S542" s="152">
        <v>0</v>
      </c>
      <c r="T542" s="152">
        <v>45</v>
      </c>
      <c r="U542" s="152">
        <f t="shared" si="15"/>
        <v>45</v>
      </c>
      <c r="V542" s="150">
        <v>85</v>
      </c>
      <c r="W542" s="427">
        <v>100</v>
      </c>
      <c r="X542" s="154" t="s">
        <v>1578</v>
      </c>
      <c r="Y542" s="410">
        <v>3</v>
      </c>
      <c r="Z542" s="360">
        <v>10</v>
      </c>
      <c r="AA542" s="360" t="s">
        <v>1579</v>
      </c>
      <c r="AB542" s="360">
        <v>44</v>
      </c>
      <c r="AC542" s="360">
        <v>76</v>
      </c>
      <c r="AD542" s="360">
        <v>45</v>
      </c>
      <c r="AE542" s="360">
        <v>5</v>
      </c>
      <c r="AF542" s="417">
        <v>71.88</v>
      </c>
      <c r="AG542" s="428" t="s">
        <v>1456</v>
      </c>
      <c r="AH542" s="151" t="s">
        <v>1465</v>
      </c>
      <c r="AI542" s="417">
        <v>71.88</v>
      </c>
      <c r="AJ542" s="159" t="s">
        <v>1466</v>
      </c>
      <c r="AK542" s="151" t="s">
        <v>1465</v>
      </c>
      <c r="AL542" s="412">
        <v>0</v>
      </c>
      <c r="AM542" s="422"/>
      <c r="AN542" s="151"/>
      <c r="AO542" s="418"/>
      <c r="AP542" s="422"/>
      <c r="AQ542" s="151"/>
      <c r="AR542" s="429"/>
      <c r="AS542" s="422"/>
      <c r="AT542" s="180"/>
      <c r="AU542" s="180"/>
      <c r="AV542" s="180"/>
      <c r="AW542" s="180"/>
      <c r="AX542" s="180"/>
      <c r="AY542" s="352"/>
      <c r="AZ542" s="29"/>
      <c r="BA542" s="29"/>
      <c r="BB542" s="29"/>
      <c r="BC542" s="29"/>
      <c r="BD542" s="29"/>
      <c r="BE542" s="29"/>
      <c r="BF542" s="29"/>
      <c r="BG542" s="29"/>
      <c r="BH542" s="29"/>
      <c r="BI542" s="29"/>
    </row>
    <row r="543" spans="1:61" s="39" customFormat="1" ht="110.4" x14ac:dyDescent="0.3">
      <c r="A543" s="169">
        <v>782</v>
      </c>
      <c r="B543" s="134" t="s">
        <v>8170</v>
      </c>
      <c r="C543" s="402" t="s">
        <v>1580</v>
      </c>
      <c r="D543" s="403" t="s">
        <v>1440</v>
      </c>
      <c r="E543" s="133" t="s">
        <v>1581</v>
      </c>
      <c r="F543" s="405">
        <v>21238</v>
      </c>
      <c r="G543" s="133" t="s">
        <v>1582</v>
      </c>
      <c r="H543" s="135">
        <v>2010</v>
      </c>
      <c r="I543" s="303" t="s">
        <v>1583</v>
      </c>
      <c r="J543" s="293">
        <v>151583.87</v>
      </c>
      <c r="K543" s="427" t="s">
        <v>677</v>
      </c>
      <c r="L543" s="151" t="s">
        <v>1584</v>
      </c>
      <c r="M543" s="151" t="s">
        <v>1585</v>
      </c>
      <c r="N543" s="151" t="s">
        <v>1586</v>
      </c>
      <c r="O543" s="416" t="s">
        <v>1587</v>
      </c>
      <c r="P543" s="397">
        <v>9000598</v>
      </c>
      <c r="Q543" s="152">
        <f t="shared" si="16"/>
        <v>45</v>
      </c>
      <c r="R543" s="152">
        <v>0</v>
      </c>
      <c r="S543" s="152">
        <v>0</v>
      </c>
      <c r="T543" s="152">
        <v>45</v>
      </c>
      <c r="U543" s="152">
        <f t="shared" si="15"/>
        <v>45</v>
      </c>
      <c r="V543" s="150">
        <v>85</v>
      </c>
      <c r="W543" s="430">
        <v>100</v>
      </c>
      <c r="X543" s="154" t="s">
        <v>1588</v>
      </c>
      <c r="Y543" s="410">
        <v>4</v>
      </c>
      <c r="Z543" s="360">
        <v>4</v>
      </c>
      <c r="AA543" s="360">
        <v>6</v>
      </c>
      <c r="AB543" s="360">
        <v>46</v>
      </c>
      <c r="AC543" s="360">
        <v>82</v>
      </c>
      <c r="AD543" s="360">
        <v>45</v>
      </c>
      <c r="AE543" s="360">
        <v>5</v>
      </c>
      <c r="AF543" s="150">
        <f>AI543+AL543</f>
        <v>0</v>
      </c>
      <c r="AG543" s="151" t="s">
        <v>1589</v>
      </c>
      <c r="AH543" s="151" t="s">
        <v>1590</v>
      </c>
      <c r="AI543" s="412">
        <v>0</v>
      </c>
      <c r="AJ543" s="225" t="s">
        <v>1466</v>
      </c>
      <c r="AK543" s="150" t="s">
        <v>1591</v>
      </c>
      <c r="AL543" s="412">
        <v>0</v>
      </c>
      <c r="AM543" s="225"/>
      <c r="AN543" s="150"/>
      <c r="AO543" s="412"/>
      <c r="AP543" s="225"/>
      <c r="AQ543" s="150"/>
      <c r="AR543" s="412"/>
      <c r="AS543" s="423"/>
      <c r="AT543" s="208"/>
      <c r="AU543" s="208"/>
      <c r="AV543" s="208"/>
      <c r="AW543" s="180"/>
      <c r="AX543" s="180"/>
      <c r="AY543" s="352"/>
      <c r="AZ543" s="29"/>
      <c r="BA543" s="29"/>
      <c r="BB543" s="29"/>
      <c r="BC543" s="29"/>
      <c r="BD543" s="29"/>
      <c r="BE543" s="29"/>
      <c r="BF543" s="29"/>
      <c r="BG543" s="29"/>
      <c r="BH543" s="29"/>
      <c r="BI543" s="29"/>
    </row>
    <row r="544" spans="1:61" s="39" customFormat="1" ht="372.6" x14ac:dyDescent="0.3">
      <c r="A544" s="169">
        <v>782</v>
      </c>
      <c r="B544" s="134" t="s">
        <v>8170</v>
      </c>
      <c r="C544" s="402" t="s">
        <v>1467</v>
      </c>
      <c r="D544" s="291" t="s">
        <v>1468</v>
      </c>
      <c r="E544" s="404" t="s">
        <v>1469</v>
      </c>
      <c r="F544" s="405">
        <v>26559</v>
      </c>
      <c r="G544" s="133" t="s">
        <v>1592</v>
      </c>
      <c r="H544" s="135">
        <v>2011</v>
      </c>
      <c r="I544" s="133" t="s">
        <v>1593</v>
      </c>
      <c r="J544" s="431">
        <f>107640+3887.24+3364.58+441.47</f>
        <v>115333.29000000001</v>
      </c>
      <c r="K544" s="432" t="s">
        <v>1594</v>
      </c>
      <c r="L544" s="259" t="s">
        <v>1595</v>
      </c>
      <c r="M544" s="151" t="s">
        <v>1596</v>
      </c>
      <c r="N544" s="258" t="s">
        <v>1597</v>
      </c>
      <c r="O544" s="264" t="s">
        <v>1598</v>
      </c>
      <c r="P544" s="258">
        <v>11000062</v>
      </c>
      <c r="Q544" s="433">
        <f>U544</f>
        <v>45</v>
      </c>
      <c r="R544" s="152">
        <v>0</v>
      </c>
      <c r="S544" s="434">
        <v>0</v>
      </c>
      <c r="T544" s="434">
        <v>45</v>
      </c>
      <c r="U544" s="434">
        <f>SUM(R544:T544)</f>
        <v>45</v>
      </c>
      <c r="V544" s="432">
        <v>85</v>
      </c>
      <c r="W544" s="435">
        <v>100</v>
      </c>
      <c r="X544" s="154" t="s">
        <v>1599</v>
      </c>
      <c r="Y544" s="410">
        <v>6</v>
      </c>
      <c r="Z544" s="360">
        <v>3</v>
      </c>
      <c r="AA544" s="360">
        <v>1</v>
      </c>
      <c r="AB544" s="360">
        <v>47</v>
      </c>
      <c r="AC544" s="360"/>
      <c r="AD544" s="360">
        <v>45</v>
      </c>
      <c r="AE544" s="360">
        <v>5</v>
      </c>
      <c r="AF544" s="411">
        <f>AI544+AL544+AO544+AR544</f>
        <v>0</v>
      </c>
      <c r="AG544" s="151" t="s">
        <v>1477</v>
      </c>
      <c r="AH544" s="409" t="s">
        <v>1478</v>
      </c>
      <c r="AI544" s="412">
        <v>0</v>
      </c>
      <c r="AJ544" s="423" t="s">
        <v>1600</v>
      </c>
      <c r="AK544" s="436" t="s">
        <v>1478</v>
      </c>
      <c r="AL544" s="412">
        <v>0</v>
      </c>
      <c r="AM544" s="225" t="s">
        <v>1466</v>
      </c>
      <c r="AN544" s="436" t="s">
        <v>1478</v>
      </c>
      <c r="AO544" s="412">
        <v>0</v>
      </c>
      <c r="AP544" s="437" t="s">
        <v>1425</v>
      </c>
      <c r="AQ544" s="436" t="s">
        <v>1478</v>
      </c>
      <c r="AR544" s="412">
        <v>0</v>
      </c>
      <c r="AS544" s="225"/>
      <c r="AT544" s="208"/>
      <c r="AU544" s="208"/>
      <c r="AV544" s="208"/>
      <c r="AW544" s="180"/>
      <c r="AX544" s="180"/>
      <c r="AY544" s="352"/>
      <c r="AZ544" s="29"/>
      <c r="BA544" s="29"/>
      <c r="BB544" s="29"/>
      <c r="BC544" s="29"/>
      <c r="BD544" s="29"/>
      <c r="BE544" s="29"/>
      <c r="BF544" s="29"/>
      <c r="BG544" s="29"/>
      <c r="BH544" s="29"/>
      <c r="BI544" s="29"/>
    </row>
    <row r="545" spans="1:61" s="39" customFormat="1" ht="220.8" x14ac:dyDescent="0.3">
      <c r="A545" s="169">
        <v>782</v>
      </c>
      <c r="B545" s="134" t="s">
        <v>8170</v>
      </c>
      <c r="C545" s="402" t="s">
        <v>1601</v>
      </c>
      <c r="D545" s="134" t="s">
        <v>1602</v>
      </c>
      <c r="E545" s="133" t="s">
        <v>1603</v>
      </c>
      <c r="F545" s="134">
        <v>23947</v>
      </c>
      <c r="G545" s="133" t="s">
        <v>1604</v>
      </c>
      <c r="H545" s="135" t="s">
        <v>1605</v>
      </c>
      <c r="I545" s="133" t="s">
        <v>1606</v>
      </c>
      <c r="J545" s="136">
        <f>516000+169334.78</f>
        <v>685334.78</v>
      </c>
      <c r="K545" s="152" t="s">
        <v>693</v>
      </c>
      <c r="L545" s="438" t="s">
        <v>1607</v>
      </c>
      <c r="M545" s="151" t="s">
        <v>1608</v>
      </c>
      <c r="N545" s="151" t="s">
        <v>1609</v>
      </c>
      <c r="O545" s="151" t="s">
        <v>1610</v>
      </c>
      <c r="P545" s="151">
        <v>10000450</v>
      </c>
      <c r="Q545" s="433">
        <v>45</v>
      </c>
      <c r="R545" s="152">
        <v>0</v>
      </c>
      <c r="S545" s="434">
        <v>0</v>
      </c>
      <c r="T545" s="434">
        <v>45</v>
      </c>
      <c r="U545" s="434">
        <f>SUM(R545:T545)</f>
        <v>45</v>
      </c>
      <c r="V545" s="432">
        <v>85</v>
      </c>
      <c r="W545" s="435">
        <v>100</v>
      </c>
      <c r="X545" s="154" t="s">
        <v>1611</v>
      </c>
      <c r="Y545" s="410">
        <v>6</v>
      </c>
      <c r="Z545" s="360">
        <v>1</v>
      </c>
      <c r="AA545" s="360">
        <v>3</v>
      </c>
      <c r="AB545" s="360">
        <v>14</v>
      </c>
      <c r="AC545" s="360"/>
      <c r="AD545" s="360">
        <v>45</v>
      </c>
      <c r="AE545" s="360">
        <v>2</v>
      </c>
      <c r="AF545" s="152">
        <v>70</v>
      </c>
      <c r="AG545" s="151" t="s">
        <v>1612</v>
      </c>
      <c r="AH545" s="151" t="s">
        <v>1613</v>
      </c>
      <c r="AI545" s="152">
        <v>70</v>
      </c>
      <c r="AJ545" s="159"/>
      <c r="AK545" s="151"/>
      <c r="AL545" s="409"/>
      <c r="AM545" s="159"/>
      <c r="AN545" s="151"/>
      <c r="AO545" s="439"/>
      <c r="AP545" s="440"/>
      <c r="AQ545" s="151"/>
      <c r="AR545" s="439"/>
      <c r="AS545" s="159"/>
      <c r="AT545" s="180"/>
      <c r="AU545" s="180"/>
      <c r="AV545" s="180"/>
      <c r="AW545" s="180"/>
      <c r="AX545" s="180"/>
      <c r="AY545" s="352"/>
      <c r="AZ545" s="29"/>
      <c r="BA545" s="29"/>
      <c r="BB545" s="29"/>
      <c r="BC545" s="29"/>
      <c r="BD545" s="29"/>
      <c r="BE545" s="29"/>
      <c r="BF545" s="29"/>
      <c r="BG545" s="29"/>
      <c r="BH545" s="29"/>
      <c r="BI545" s="29"/>
    </row>
    <row r="546" spans="1:61" s="39" customFormat="1" ht="220.8" x14ac:dyDescent="0.3">
      <c r="A546" s="169">
        <v>782</v>
      </c>
      <c r="B546" s="134" t="s">
        <v>8170</v>
      </c>
      <c r="C546" s="402" t="s">
        <v>1601</v>
      </c>
      <c r="D546" s="134" t="s">
        <v>1602</v>
      </c>
      <c r="E546" s="133" t="s">
        <v>1603</v>
      </c>
      <c r="F546" s="134">
        <v>23948</v>
      </c>
      <c r="G546" s="133" t="s">
        <v>1614</v>
      </c>
      <c r="H546" s="135">
        <v>2011</v>
      </c>
      <c r="I546" s="133" t="s">
        <v>1615</v>
      </c>
      <c r="J546" s="136">
        <f>94085.72+71165</f>
        <v>165250.72</v>
      </c>
      <c r="K546" s="152" t="s">
        <v>7774</v>
      </c>
      <c r="L546" s="438" t="s">
        <v>1616</v>
      </c>
      <c r="M546" s="151" t="s">
        <v>1617</v>
      </c>
      <c r="N546" s="264" t="s">
        <v>1609</v>
      </c>
      <c r="O546" s="151" t="s">
        <v>1618</v>
      </c>
      <c r="P546" s="151">
        <v>11000595</v>
      </c>
      <c r="Q546" s="433" t="s">
        <v>1619</v>
      </c>
      <c r="R546" s="152">
        <v>0</v>
      </c>
      <c r="S546" s="434">
        <v>0</v>
      </c>
      <c r="T546" s="433" t="s">
        <v>1619</v>
      </c>
      <c r="U546" s="433" t="s">
        <v>1619</v>
      </c>
      <c r="V546" s="432">
        <v>85</v>
      </c>
      <c r="W546" s="435">
        <v>100</v>
      </c>
      <c r="X546" s="154" t="s">
        <v>1611</v>
      </c>
      <c r="Y546" s="410">
        <v>6</v>
      </c>
      <c r="Z546" s="360">
        <v>1</v>
      </c>
      <c r="AA546" s="360">
        <v>3</v>
      </c>
      <c r="AB546" s="360">
        <v>63</v>
      </c>
      <c r="AC546" s="360"/>
      <c r="AD546" s="360">
        <v>45</v>
      </c>
      <c r="AE546" s="360">
        <v>5</v>
      </c>
      <c r="AF546" s="152">
        <v>70</v>
      </c>
      <c r="AG546" s="151" t="s">
        <v>1612</v>
      </c>
      <c r="AH546" s="151" t="s">
        <v>1613</v>
      </c>
      <c r="AI546" s="152">
        <v>70</v>
      </c>
      <c r="AJ546" s="159"/>
      <c r="AK546" s="151"/>
      <c r="AL546" s="159"/>
      <c r="AM546" s="159"/>
      <c r="AN546" s="151"/>
      <c r="AO546" s="439"/>
      <c r="AP546" s="440"/>
      <c r="AQ546" s="151"/>
      <c r="AR546" s="439"/>
      <c r="AS546" s="159"/>
      <c r="AT546" s="180"/>
      <c r="AU546" s="180"/>
      <c r="AV546" s="180"/>
      <c r="AW546" s="180"/>
      <c r="AX546" s="180"/>
      <c r="AY546" s="352"/>
      <c r="AZ546" s="29"/>
      <c r="BA546" s="29"/>
      <c r="BB546" s="29"/>
      <c r="BC546" s="29"/>
      <c r="BD546" s="29"/>
      <c r="BE546" s="29"/>
      <c r="BF546" s="29"/>
      <c r="BG546" s="29"/>
      <c r="BH546" s="29"/>
      <c r="BI546" s="29"/>
    </row>
    <row r="547" spans="1:61" s="39" customFormat="1" ht="124.2" x14ac:dyDescent="0.3">
      <c r="A547" s="169">
        <v>782</v>
      </c>
      <c r="B547" s="134" t="s">
        <v>8170</v>
      </c>
      <c r="C547" s="402" t="s">
        <v>1426</v>
      </c>
      <c r="D547" s="403" t="s">
        <v>1427</v>
      </c>
      <c r="E547" s="441" t="s">
        <v>1620</v>
      </c>
      <c r="F547" s="405">
        <v>14556</v>
      </c>
      <c r="G547" s="441" t="s">
        <v>1621</v>
      </c>
      <c r="H547" s="182">
        <v>2012</v>
      </c>
      <c r="I547" s="191" t="s">
        <v>1622</v>
      </c>
      <c r="J547" s="121">
        <v>112860</v>
      </c>
      <c r="K547" s="152" t="s">
        <v>1594</v>
      </c>
      <c r="L547" s="415" t="s">
        <v>1623</v>
      </c>
      <c r="M547" s="416" t="s">
        <v>1624</v>
      </c>
      <c r="N547" s="155" t="s">
        <v>1625</v>
      </c>
      <c r="O547" s="155" t="s">
        <v>1626</v>
      </c>
      <c r="P547" s="155">
        <v>12000372</v>
      </c>
      <c r="Q547" s="442">
        <v>45</v>
      </c>
      <c r="R547" s="153">
        <v>0</v>
      </c>
      <c r="S547" s="153">
        <v>0</v>
      </c>
      <c r="T547" s="153">
        <v>45</v>
      </c>
      <c r="U547" s="434">
        <f>SUM(R547:T547)</f>
        <v>45</v>
      </c>
      <c r="V547" s="150">
        <v>85</v>
      </c>
      <c r="W547" s="208">
        <v>100</v>
      </c>
      <c r="X547" s="154" t="s">
        <v>1627</v>
      </c>
      <c r="Y547" s="410">
        <v>4</v>
      </c>
      <c r="Z547" s="360">
        <v>5</v>
      </c>
      <c r="AA547" s="360">
        <v>5</v>
      </c>
      <c r="AB547" s="360">
        <v>4</v>
      </c>
      <c r="AC547" s="360"/>
      <c r="AD547" s="360">
        <v>45</v>
      </c>
      <c r="AE547" s="360">
        <v>5</v>
      </c>
      <c r="AF547" s="412">
        <v>25.64</v>
      </c>
      <c r="AG547" s="151" t="s">
        <v>1427</v>
      </c>
      <c r="AH547" s="151" t="s">
        <v>1436</v>
      </c>
      <c r="AI547" s="412">
        <v>6.25</v>
      </c>
      <c r="AJ547" s="159" t="s">
        <v>1437</v>
      </c>
      <c r="AK547" s="151" t="s">
        <v>1436</v>
      </c>
      <c r="AL547" s="412">
        <v>8.1300000000000008</v>
      </c>
      <c r="AM547" s="159" t="s">
        <v>1438</v>
      </c>
      <c r="AN547" s="151" t="s">
        <v>1436</v>
      </c>
      <c r="AO547" s="412">
        <v>6.88</v>
      </c>
      <c r="AP547" s="159" t="s">
        <v>7963</v>
      </c>
      <c r="AQ547" s="151" t="s">
        <v>7964</v>
      </c>
      <c r="AR547" s="412">
        <v>4.38</v>
      </c>
      <c r="AS547" s="159"/>
      <c r="AT547" s="151"/>
      <c r="AU547" s="418"/>
      <c r="AV547" s="180"/>
      <c r="AW547" s="180"/>
      <c r="AX547" s="180"/>
      <c r="AY547" s="352"/>
      <c r="AZ547" s="29"/>
      <c r="BA547" s="29"/>
      <c r="BB547" s="29"/>
      <c r="BC547" s="29"/>
      <c r="BD547" s="29"/>
      <c r="BE547" s="29"/>
      <c r="BF547" s="29"/>
      <c r="BG547" s="29"/>
      <c r="BH547" s="29"/>
      <c r="BI547" s="29"/>
    </row>
    <row r="548" spans="1:61" s="39" customFormat="1" ht="69" x14ac:dyDescent="0.3">
      <c r="A548" s="169">
        <v>782</v>
      </c>
      <c r="B548" s="134" t="s">
        <v>8170</v>
      </c>
      <c r="C548" s="402" t="s">
        <v>1628</v>
      </c>
      <c r="D548" s="405" t="s">
        <v>1519</v>
      </c>
      <c r="E548" s="441" t="s">
        <v>1629</v>
      </c>
      <c r="F548" s="405">
        <v>2034</v>
      </c>
      <c r="G548" s="441" t="s">
        <v>1630</v>
      </c>
      <c r="H548" s="407">
        <v>2014</v>
      </c>
      <c r="I548" s="406" t="s">
        <v>1631</v>
      </c>
      <c r="J548" s="121">
        <v>20962.04</v>
      </c>
      <c r="K548" s="443" t="s">
        <v>1594</v>
      </c>
      <c r="L548" s="415" t="s">
        <v>1632</v>
      </c>
      <c r="M548" s="416" t="s">
        <v>1633</v>
      </c>
      <c r="N548" s="155" t="s">
        <v>1634</v>
      </c>
      <c r="O548" s="155" t="s">
        <v>1635</v>
      </c>
      <c r="P548" s="155">
        <v>14000303</v>
      </c>
      <c r="Q548" s="152">
        <f>U548</f>
        <v>45</v>
      </c>
      <c r="R548" s="152">
        <v>0</v>
      </c>
      <c r="S548" s="152">
        <v>0</v>
      </c>
      <c r="T548" s="152">
        <v>45</v>
      </c>
      <c r="U548" s="152">
        <f>R548+S548+T548</f>
        <v>45</v>
      </c>
      <c r="V548" s="150">
        <v>85</v>
      </c>
      <c r="W548" s="150">
        <v>100</v>
      </c>
      <c r="X548" s="154" t="s">
        <v>1636</v>
      </c>
      <c r="Y548" s="410">
        <v>3</v>
      </c>
      <c r="Z548" s="360">
        <v>10</v>
      </c>
      <c r="AA548" s="360">
        <v>6</v>
      </c>
      <c r="AB548" s="360">
        <v>46</v>
      </c>
      <c r="AC548" s="360"/>
      <c r="AD548" s="360">
        <v>45</v>
      </c>
      <c r="AE548" s="360">
        <v>5</v>
      </c>
      <c r="AF548" s="412">
        <f>AI548+AL548+AO548</f>
        <v>0</v>
      </c>
      <c r="AG548" s="151" t="s">
        <v>1519</v>
      </c>
      <c r="AH548" s="151" t="s">
        <v>1525</v>
      </c>
      <c r="AI548" s="412">
        <v>0</v>
      </c>
      <c r="AJ548" s="225" t="s">
        <v>1466</v>
      </c>
      <c r="AK548" s="150" t="s">
        <v>1525</v>
      </c>
      <c r="AL548" s="150">
        <v>0</v>
      </c>
      <c r="AM548" s="225" t="s">
        <v>7970</v>
      </c>
      <c r="AN548" s="150" t="s">
        <v>1525</v>
      </c>
      <c r="AO548" s="150">
        <v>0</v>
      </c>
      <c r="AP548" s="225"/>
      <c r="AQ548" s="150"/>
      <c r="AR548" s="150"/>
      <c r="AS548" s="225"/>
      <c r="AT548" s="208"/>
      <c r="AU548" s="208"/>
      <c r="AV548" s="208"/>
      <c r="AW548" s="180"/>
      <c r="AX548" s="180"/>
      <c r="AY548" s="352"/>
      <c r="AZ548" s="29"/>
      <c r="BA548" s="29"/>
      <c r="BB548" s="29"/>
      <c r="BC548" s="29"/>
      <c r="BD548" s="29"/>
      <c r="BE548" s="29"/>
      <c r="BF548" s="29"/>
      <c r="BG548" s="29"/>
      <c r="BH548" s="29"/>
      <c r="BI548" s="29"/>
    </row>
    <row r="549" spans="1:61" s="39" customFormat="1" ht="69" x14ac:dyDescent="0.3">
      <c r="A549" s="169">
        <v>782</v>
      </c>
      <c r="B549" s="134" t="s">
        <v>8170</v>
      </c>
      <c r="C549" s="402" t="s">
        <v>1638</v>
      </c>
      <c r="D549" s="291" t="s">
        <v>1440</v>
      </c>
      <c r="E549" s="441" t="s">
        <v>1639</v>
      </c>
      <c r="F549" s="405">
        <v>17059</v>
      </c>
      <c r="G549" s="441" t="s">
        <v>1640</v>
      </c>
      <c r="H549" s="407">
        <v>2016</v>
      </c>
      <c r="I549" s="406" t="s">
        <v>1641</v>
      </c>
      <c r="J549" s="121">
        <v>62379.67</v>
      </c>
      <c r="K549" s="443" t="s">
        <v>693</v>
      </c>
      <c r="L549" s="415" t="s">
        <v>1642</v>
      </c>
      <c r="M549" s="416" t="s">
        <v>1643</v>
      </c>
      <c r="N549" s="155" t="s">
        <v>1644</v>
      </c>
      <c r="O549" s="155" t="s">
        <v>1645</v>
      </c>
      <c r="P549" s="155">
        <v>16000313</v>
      </c>
      <c r="Q549" s="152">
        <v>45</v>
      </c>
      <c r="R549" s="152">
        <v>0</v>
      </c>
      <c r="S549" s="152">
        <v>0</v>
      </c>
      <c r="T549" s="152">
        <v>45</v>
      </c>
      <c r="U549" s="152">
        <f>R549+S549+T549</f>
        <v>45</v>
      </c>
      <c r="V549" s="150">
        <v>85</v>
      </c>
      <c r="W549" s="150">
        <v>70</v>
      </c>
      <c r="X549" s="154" t="s">
        <v>1646</v>
      </c>
      <c r="Y549" s="410">
        <v>1</v>
      </c>
      <c r="Z549" s="360">
        <v>6</v>
      </c>
      <c r="AA549" s="360">
        <v>1</v>
      </c>
      <c r="AB549" s="360">
        <v>161</v>
      </c>
      <c r="AC549" s="360">
        <v>133</v>
      </c>
      <c r="AD549" s="360">
        <v>45</v>
      </c>
      <c r="AE549" s="360">
        <v>5</v>
      </c>
      <c r="AF549" s="412">
        <v>42.5</v>
      </c>
      <c r="AG549" s="151" t="s">
        <v>1440</v>
      </c>
      <c r="AH549" s="151" t="s">
        <v>7965</v>
      </c>
      <c r="AI549" s="412">
        <v>42.5</v>
      </c>
      <c r="AJ549" s="159"/>
      <c r="AK549" s="151"/>
      <c r="AL549" s="176"/>
      <c r="AM549" s="159"/>
      <c r="AN549" s="151"/>
      <c r="AO549" s="176"/>
      <c r="AP549" s="159"/>
      <c r="AQ549" s="151"/>
      <c r="AR549" s="176"/>
      <c r="AS549" s="159"/>
      <c r="AT549" s="180"/>
      <c r="AU549" s="180"/>
      <c r="AV549" s="180"/>
      <c r="AW549" s="180"/>
      <c r="AX549" s="180"/>
      <c r="AY549" s="352"/>
      <c r="AZ549" s="29"/>
      <c r="BA549" s="29"/>
      <c r="BB549" s="29"/>
      <c r="BC549" s="29"/>
      <c r="BD549" s="29"/>
      <c r="BE549" s="29"/>
      <c r="BF549" s="29"/>
      <c r="BG549" s="29"/>
      <c r="BH549" s="29"/>
      <c r="BI549" s="29"/>
    </row>
    <row r="550" spans="1:61" s="39" customFormat="1" ht="69" x14ac:dyDescent="0.3">
      <c r="A550" s="169">
        <v>782</v>
      </c>
      <c r="B550" s="134" t="s">
        <v>8170</v>
      </c>
      <c r="C550" s="402" t="s">
        <v>1406</v>
      </c>
      <c r="D550" s="405" t="s">
        <v>1407</v>
      </c>
      <c r="E550" s="441" t="s">
        <v>1647</v>
      </c>
      <c r="F550" s="405">
        <v>8782</v>
      </c>
      <c r="G550" s="441" t="s">
        <v>1648</v>
      </c>
      <c r="H550" s="407">
        <v>2015</v>
      </c>
      <c r="I550" s="406" t="s">
        <v>1649</v>
      </c>
      <c r="J550" s="121">
        <v>14575.84</v>
      </c>
      <c r="K550" s="443" t="s">
        <v>1650</v>
      </c>
      <c r="L550" s="415" t="s">
        <v>1535</v>
      </c>
      <c r="M550" s="416" t="s">
        <v>1651</v>
      </c>
      <c r="N550" s="155" t="s">
        <v>1652</v>
      </c>
      <c r="O550" s="155" t="s">
        <v>1653</v>
      </c>
      <c r="P550" s="155">
        <v>15000204</v>
      </c>
      <c r="Q550" s="152">
        <v>45</v>
      </c>
      <c r="R550" s="152">
        <v>0</v>
      </c>
      <c r="S550" s="152">
        <v>0</v>
      </c>
      <c r="T550" s="152">
        <v>45</v>
      </c>
      <c r="U550" s="152">
        <v>45</v>
      </c>
      <c r="V550" s="150">
        <v>85</v>
      </c>
      <c r="W550" s="150">
        <v>85</v>
      </c>
      <c r="X550" s="154" t="s">
        <v>1654</v>
      </c>
      <c r="Y550" s="410">
        <v>4</v>
      </c>
      <c r="Z550" s="360">
        <v>4</v>
      </c>
      <c r="AA550" s="360">
        <v>5</v>
      </c>
      <c r="AB550" s="360">
        <v>46</v>
      </c>
      <c r="AC550" s="360">
        <v>98</v>
      </c>
      <c r="AD550" s="360">
        <v>45</v>
      </c>
      <c r="AE550" s="360">
        <v>5</v>
      </c>
      <c r="AF550" s="412">
        <f>AI550</f>
        <v>0</v>
      </c>
      <c r="AG550" s="151" t="s">
        <v>1407</v>
      </c>
      <c r="AH550" s="151" t="s">
        <v>1415</v>
      </c>
      <c r="AI550" s="412">
        <v>0</v>
      </c>
      <c r="AJ550" s="225"/>
      <c r="AK550" s="150"/>
      <c r="AL550" s="150"/>
      <c r="AM550" s="225"/>
      <c r="AN550" s="150"/>
      <c r="AO550" s="150"/>
      <c r="AP550" s="225"/>
      <c r="AQ550" s="150"/>
      <c r="AR550" s="150"/>
      <c r="AS550" s="225"/>
      <c r="AT550" s="208"/>
      <c r="AU550" s="208"/>
      <c r="AV550" s="208"/>
      <c r="AW550" s="180"/>
      <c r="AX550" s="180"/>
      <c r="AY550" s="352"/>
      <c r="AZ550" s="29"/>
      <c r="BA550" s="29"/>
      <c r="BB550" s="29"/>
      <c r="BC550" s="29"/>
      <c r="BD550" s="29"/>
      <c r="BE550" s="29"/>
      <c r="BF550" s="29"/>
      <c r="BG550" s="29"/>
      <c r="BH550" s="29"/>
      <c r="BI550" s="29"/>
    </row>
    <row r="551" spans="1:61" s="39" customFormat="1" ht="69" x14ac:dyDescent="0.3">
      <c r="A551" s="169">
        <v>782</v>
      </c>
      <c r="B551" s="134" t="s">
        <v>8170</v>
      </c>
      <c r="C551" s="402" t="s">
        <v>1655</v>
      </c>
      <c r="D551" s="405" t="s">
        <v>1562</v>
      </c>
      <c r="E551" s="441" t="s">
        <v>1656</v>
      </c>
      <c r="F551" s="405">
        <v>23468</v>
      </c>
      <c r="G551" s="441" t="s">
        <v>1657</v>
      </c>
      <c r="H551" s="407">
        <v>2015</v>
      </c>
      <c r="I551" s="406" t="s">
        <v>1658</v>
      </c>
      <c r="J551" s="121">
        <v>21619.47</v>
      </c>
      <c r="K551" s="443" t="s">
        <v>4102</v>
      </c>
      <c r="L551" s="415" t="s">
        <v>1659</v>
      </c>
      <c r="M551" s="416" t="s">
        <v>1660</v>
      </c>
      <c r="N551" s="155" t="s">
        <v>1661</v>
      </c>
      <c r="O551" s="155" t="s">
        <v>1662</v>
      </c>
      <c r="P551" s="155">
        <v>15000158</v>
      </c>
      <c r="Q551" s="152">
        <v>45</v>
      </c>
      <c r="R551" s="152">
        <v>0</v>
      </c>
      <c r="S551" s="152">
        <v>0</v>
      </c>
      <c r="T551" s="152">
        <v>45</v>
      </c>
      <c r="U551" s="152">
        <v>45</v>
      </c>
      <c r="V551" s="150">
        <v>85</v>
      </c>
      <c r="W551" s="150">
        <v>87</v>
      </c>
      <c r="X551" s="154" t="s">
        <v>1663</v>
      </c>
      <c r="Y551" s="410">
        <v>4</v>
      </c>
      <c r="Z551" s="360">
        <v>9</v>
      </c>
      <c r="AA551" s="360">
        <v>3</v>
      </c>
      <c r="AB551" s="360">
        <v>32</v>
      </c>
      <c r="AC551" s="360"/>
      <c r="AD551" s="360">
        <v>45</v>
      </c>
      <c r="AE551" s="360">
        <v>5</v>
      </c>
      <c r="AF551" s="412">
        <f>AI551+AL551+AO551+AR551</f>
        <v>0</v>
      </c>
      <c r="AG551" s="151" t="s">
        <v>1562</v>
      </c>
      <c r="AH551" s="151" t="s">
        <v>1563</v>
      </c>
      <c r="AI551" s="412">
        <v>0</v>
      </c>
      <c r="AJ551" s="225" t="s">
        <v>1637</v>
      </c>
      <c r="AK551" s="150" t="s">
        <v>1563</v>
      </c>
      <c r="AL551" s="150">
        <v>0</v>
      </c>
      <c r="AM551" s="225" t="s">
        <v>1693</v>
      </c>
      <c r="AN551" s="150" t="s">
        <v>1563</v>
      </c>
      <c r="AO551" s="412">
        <v>0</v>
      </c>
      <c r="AP551" s="225" t="s">
        <v>7971</v>
      </c>
      <c r="AQ551" s="150" t="s">
        <v>7972</v>
      </c>
      <c r="AR551" s="412">
        <v>0</v>
      </c>
      <c r="AS551" s="225"/>
      <c r="AT551" s="208"/>
      <c r="AU551" s="208"/>
      <c r="AV551" s="208"/>
      <c r="AW551" s="180"/>
      <c r="AX551" s="180"/>
      <c r="AY551" s="352"/>
      <c r="AZ551" s="29"/>
      <c r="BA551" s="29"/>
      <c r="BB551" s="29"/>
      <c r="BC551" s="29"/>
      <c r="BD551" s="29"/>
      <c r="BE551" s="29"/>
      <c r="BF551" s="29"/>
      <c r="BG551" s="29"/>
      <c r="BH551" s="29"/>
      <c r="BI551" s="29"/>
    </row>
    <row r="552" spans="1:61" s="39" customFormat="1" ht="96.6" x14ac:dyDescent="0.3">
      <c r="A552" s="169">
        <v>782</v>
      </c>
      <c r="B552" s="134" t="s">
        <v>8170</v>
      </c>
      <c r="C552" s="402" t="s">
        <v>1467</v>
      </c>
      <c r="D552" s="405" t="s">
        <v>1468</v>
      </c>
      <c r="E552" s="404" t="s">
        <v>1469</v>
      </c>
      <c r="F552" s="405">
        <v>26559</v>
      </c>
      <c r="G552" s="441" t="s">
        <v>1664</v>
      </c>
      <c r="H552" s="407">
        <v>2015</v>
      </c>
      <c r="I552" s="406" t="s">
        <v>1665</v>
      </c>
      <c r="J552" s="121">
        <v>42294.38</v>
      </c>
      <c r="K552" s="443" t="s">
        <v>4102</v>
      </c>
      <c r="L552" s="415" t="s">
        <v>1666</v>
      </c>
      <c r="M552" s="416" t="s">
        <v>1667</v>
      </c>
      <c r="N552" s="155" t="s">
        <v>1668</v>
      </c>
      <c r="O552" s="155" t="s">
        <v>1669</v>
      </c>
      <c r="P552" s="155">
        <v>15000301</v>
      </c>
      <c r="Q552" s="152">
        <v>45</v>
      </c>
      <c r="R552" s="152">
        <v>0</v>
      </c>
      <c r="S552" s="152">
        <v>0</v>
      </c>
      <c r="T552" s="152">
        <v>45</v>
      </c>
      <c r="U552" s="152">
        <v>45</v>
      </c>
      <c r="V552" s="150">
        <v>85</v>
      </c>
      <c r="W552" s="150">
        <v>80</v>
      </c>
      <c r="X552" s="154" t="s">
        <v>1670</v>
      </c>
      <c r="Y552" s="410">
        <v>6</v>
      </c>
      <c r="Z552" s="360">
        <v>3</v>
      </c>
      <c r="AA552" s="360">
        <v>1</v>
      </c>
      <c r="AB552" s="360"/>
      <c r="AC552" s="360"/>
      <c r="AD552" s="360">
        <v>45</v>
      </c>
      <c r="AE552" s="360">
        <v>5</v>
      </c>
      <c r="AF552" s="412">
        <f>AI552+AL552+AO552</f>
        <v>0</v>
      </c>
      <c r="AG552" s="151" t="s">
        <v>1468</v>
      </c>
      <c r="AH552" s="151" t="s">
        <v>1478</v>
      </c>
      <c r="AI552" s="150">
        <v>0</v>
      </c>
      <c r="AJ552" s="225" t="s">
        <v>1425</v>
      </c>
      <c r="AK552" s="150" t="s">
        <v>1478</v>
      </c>
      <c r="AL552" s="150">
        <v>0</v>
      </c>
      <c r="AM552" s="225" t="s">
        <v>1466</v>
      </c>
      <c r="AN552" s="150" t="s">
        <v>1478</v>
      </c>
      <c r="AO552" s="150">
        <v>0</v>
      </c>
      <c r="AP552" s="225"/>
      <c r="AQ552" s="150"/>
      <c r="AR552" s="150"/>
      <c r="AS552" s="225"/>
      <c r="AT552" s="208"/>
      <c r="AU552" s="208"/>
      <c r="AV552" s="208"/>
      <c r="AW552" s="180"/>
      <c r="AX552" s="180"/>
      <c r="AY552" s="352"/>
      <c r="AZ552" s="29"/>
      <c r="BA552" s="29"/>
      <c r="BB552" s="29"/>
      <c r="BC552" s="29"/>
      <c r="BD552" s="29"/>
      <c r="BE552" s="29"/>
      <c r="BF552" s="29"/>
      <c r="BG552" s="29"/>
      <c r="BH552" s="29"/>
      <c r="BI552" s="29"/>
    </row>
    <row r="553" spans="1:61" s="39" customFormat="1" ht="138" x14ac:dyDescent="0.3">
      <c r="A553" s="169">
        <v>782</v>
      </c>
      <c r="B553" s="134" t="s">
        <v>8170</v>
      </c>
      <c r="C553" s="402" t="s">
        <v>1416</v>
      </c>
      <c r="D553" s="405" t="s">
        <v>1417</v>
      </c>
      <c r="E553" s="404" t="s">
        <v>1671</v>
      </c>
      <c r="F553" s="405">
        <v>5566</v>
      </c>
      <c r="G553" s="441" t="s">
        <v>1672</v>
      </c>
      <c r="H553" s="407">
        <v>2016</v>
      </c>
      <c r="I553" s="406" t="s">
        <v>1673</v>
      </c>
      <c r="J553" s="121">
        <v>65766.48</v>
      </c>
      <c r="K553" s="443" t="s">
        <v>693</v>
      </c>
      <c r="L553" s="415" t="s">
        <v>1674</v>
      </c>
      <c r="M553" s="416" t="s">
        <v>1675</v>
      </c>
      <c r="N553" s="155" t="s">
        <v>1676</v>
      </c>
      <c r="O553" s="155" t="s">
        <v>1677</v>
      </c>
      <c r="P553" s="155">
        <v>1600040</v>
      </c>
      <c r="Q553" s="152">
        <v>45</v>
      </c>
      <c r="R553" s="152">
        <v>0</v>
      </c>
      <c r="S553" s="152">
        <v>0</v>
      </c>
      <c r="T553" s="152">
        <v>45</v>
      </c>
      <c r="U553" s="152">
        <v>45</v>
      </c>
      <c r="V553" s="150">
        <v>85</v>
      </c>
      <c r="W553" s="150">
        <v>76</v>
      </c>
      <c r="X553" s="154" t="s">
        <v>1678</v>
      </c>
      <c r="Y553" s="410">
        <v>4</v>
      </c>
      <c r="Z553" s="360">
        <v>3</v>
      </c>
      <c r="AA553" s="360">
        <v>1</v>
      </c>
      <c r="AB553" s="360">
        <v>4</v>
      </c>
      <c r="AC553" s="360">
        <v>132</v>
      </c>
      <c r="AD553" s="360">
        <v>45</v>
      </c>
      <c r="AE553" s="360">
        <v>5</v>
      </c>
      <c r="AF553" s="412">
        <f>AI553+AL553</f>
        <v>0</v>
      </c>
      <c r="AG553" s="151" t="s">
        <v>1417</v>
      </c>
      <c r="AH553" s="151" t="s">
        <v>1424</v>
      </c>
      <c r="AI553" s="150">
        <v>0</v>
      </c>
      <c r="AJ553" s="225" t="s">
        <v>1425</v>
      </c>
      <c r="AK553" s="150" t="s">
        <v>1424</v>
      </c>
      <c r="AL553" s="150">
        <v>0</v>
      </c>
      <c r="AM553" s="225"/>
      <c r="AN553" s="150"/>
      <c r="AO553" s="150"/>
      <c r="AP553" s="225"/>
      <c r="AQ553" s="150"/>
      <c r="AR553" s="150"/>
      <c r="AS553" s="225"/>
      <c r="AT553" s="208"/>
      <c r="AU553" s="208"/>
      <c r="AV553" s="208"/>
      <c r="AW553" s="180"/>
      <c r="AX553" s="180"/>
      <c r="AY553" s="352"/>
      <c r="AZ553" s="29"/>
      <c r="BA553" s="29"/>
      <c r="BB553" s="29"/>
      <c r="BC553" s="29"/>
      <c r="BD553" s="29"/>
      <c r="BE553" s="29"/>
      <c r="BF553" s="29"/>
      <c r="BG553" s="29"/>
      <c r="BH553" s="29"/>
      <c r="BI553" s="29"/>
    </row>
    <row r="554" spans="1:61" s="39" customFormat="1" ht="151.80000000000001" x14ac:dyDescent="0.3">
      <c r="A554" s="169">
        <v>782</v>
      </c>
      <c r="B554" s="134" t="s">
        <v>8170</v>
      </c>
      <c r="C554" s="402" t="s">
        <v>1426</v>
      </c>
      <c r="D554" s="279" t="s">
        <v>1427</v>
      </c>
      <c r="E554" s="444" t="s">
        <v>1428</v>
      </c>
      <c r="F554" s="444">
        <v>14556</v>
      </c>
      <c r="G554" s="441" t="s">
        <v>1679</v>
      </c>
      <c r="H554" s="249">
        <v>2016</v>
      </c>
      <c r="I554" s="191" t="s">
        <v>1680</v>
      </c>
      <c r="J554" s="445">
        <v>195200</v>
      </c>
      <c r="K554" s="446" t="s">
        <v>693</v>
      </c>
      <c r="L554" s="155" t="s">
        <v>1681</v>
      </c>
      <c r="M554" s="155" t="s">
        <v>1682</v>
      </c>
      <c r="N554" s="155" t="s">
        <v>1683</v>
      </c>
      <c r="O554" s="155" t="s">
        <v>1684</v>
      </c>
      <c r="P554" s="446">
        <v>16000114</v>
      </c>
      <c r="Q554" s="447">
        <v>45</v>
      </c>
      <c r="R554" s="447">
        <v>0</v>
      </c>
      <c r="S554" s="447">
        <v>0</v>
      </c>
      <c r="T554" s="447">
        <v>45</v>
      </c>
      <c r="U554" s="152">
        <v>45</v>
      </c>
      <c r="V554" s="150">
        <v>85</v>
      </c>
      <c r="W554" s="150">
        <v>73</v>
      </c>
      <c r="X554" s="154" t="s">
        <v>1685</v>
      </c>
      <c r="Y554" s="410">
        <v>3</v>
      </c>
      <c r="Z554" s="360">
        <v>5</v>
      </c>
      <c r="AA554" s="360">
        <v>1</v>
      </c>
      <c r="AB554" s="360">
        <v>4</v>
      </c>
      <c r="AC554" s="360">
        <v>3</v>
      </c>
      <c r="AD554" s="360">
        <v>45</v>
      </c>
      <c r="AE554" s="360">
        <v>5</v>
      </c>
      <c r="AF554" s="352">
        <v>26.890000000000004</v>
      </c>
      <c r="AG554" s="151" t="s">
        <v>1427</v>
      </c>
      <c r="AH554" s="151" t="s">
        <v>1436</v>
      </c>
      <c r="AI554" s="352">
        <v>5.63</v>
      </c>
      <c r="AJ554" s="159" t="s">
        <v>1437</v>
      </c>
      <c r="AK554" s="151" t="s">
        <v>1436</v>
      </c>
      <c r="AL554" s="352">
        <v>6.88</v>
      </c>
      <c r="AM554" s="159" t="s">
        <v>1438</v>
      </c>
      <c r="AN554" s="151" t="s">
        <v>1436</v>
      </c>
      <c r="AO554" s="352">
        <v>7.5</v>
      </c>
      <c r="AP554" s="159" t="s">
        <v>7963</v>
      </c>
      <c r="AQ554" s="151" t="s">
        <v>7964</v>
      </c>
      <c r="AR554" s="352">
        <v>6.88</v>
      </c>
      <c r="AS554" s="159"/>
      <c r="AT554" s="151"/>
      <c r="AU554" s="418"/>
      <c r="AV554" s="180"/>
      <c r="AW554" s="180"/>
      <c r="AX554" s="180"/>
      <c r="AY554" s="352"/>
      <c r="AZ554" s="29"/>
      <c r="BA554" s="29"/>
      <c r="BB554" s="29"/>
      <c r="BC554" s="29"/>
      <c r="BD554" s="29"/>
      <c r="BE554" s="29"/>
      <c r="BF554" s="29"/>
      <c r="BG554" s="29"/>
      <c r="BH554" s="29"/>
      <c r="BI554" s="29"/>
    </row>
    <row r="555" spans="1:61" s="39" customFormat="1" ht="124.2" x14ac:dyDescent="0.3">
      <c r="A555" s="169">
        <v>782</v>
      </c>
      <c r="B555" s="134" t="s">
        <v>8170</v>
      </c>
      <c r="C555" s="402" t="s">
        <v>1426</v>
      </c>
      <c r="D555" s="405" t="s">
        <v>1468</v>
      </c>
      <c r="E555" s="404" t="s">
        <v>1469</v>
      </c>
      <c r="F555" s="405">
        <v>26559</v>
      </c>
      <c r="G555" s="441" t="s">
        <v>1686</v>
      </c>
      <c r="H555" s="249">
        <v>2016</v>
      </c>
      <c r="I555" s="191" t="s">
        <v>1687</v>
      </c>
      <c r="J555" s="445">
        <v>86010</v>
      </c>
      <c r="K555" s="446" t="s">
        <v>693</v>
      </c>
      <c r="L555" s="155" t="s">
        <v>1688</v>
      </c>
      <c r="M555" s="155" t="s">
        <v>1689</v>
      </c>
      <c r="N555" s="155" t="s">
        <v>1690</v>
      </c>
      <c r="O555" s="155" t="s">
        <v>1691</v>
      </c>
      <c r="P555" s="446">
        <v>16000117</v>
      </c>
      <c r="Q555" s="447">
        <v>45</v>
      </c>
      <c r="R555" s="447">
        <v>0</v>
      </c>
      <c r="S555" s="447">
        <v>0</v>
      </c>
      <c r="T555" s="447">
        <v>45</v>
      </c>
      <c r="U555" s="152">
        <v>45</v>
      </c>
      <c r="V555" s="150">
        <v>85</v>
      </c>
      <c r="W555" s="150">
        <v>75</v>
      </c>
      <c r="X555" s="154" t="s">
        <v>1692</v>
      </c>
      <c r="Y555" s="410">
        <v>3</v>
      </c>
      <c r="Z555" s="360">
        <v>4</v>
      </c>
      <c r="AA555" s="360">
        <v>1</v>
      </c>
      <c r="AB555" s="360">
        <v>46</v>
      </c>
      <c r="AC555" s="360">
        <v>88</v>
      </c>
      <c r="AD555" s="360">
        <v>45</v>
      </c>
      <c r="AE555" s="360">
        <v>5</v>
      </c>
      <c r="AF555" s="412">
        <f>AI555+AL555+AO555+AR555</f>
        <v>0</v>
      </c>
      <c r="AG555" s="151" t="s">
        <v>1477</v>
      </c>
      <c r="AH555" s="151" t="s">
        <v>1478</v>
      </c>
      <c r="AI555" s="150">
        <v>0</v>
      </c>
      <c r="AJ555" s="150" t="s">
        <v>1600</v>
      </c>
      <c r="AK555" s="150" t="s">
        <v>1478</v>
      </c>
      <c r="AL555" s="150">
        <v>0</v>
      </c>
      <c r="AM555" s="225" t="s">
        <v>1466</v>
      </c>
      <c r="AN555" s="150" t="s">
        <v>1478</v>
      </c>
      <c r="AO555" s="150">
        <v>0</v>
      </c>
      <c r="AP555" s="225" t="s">
        <v>1693</v>
      </c>
      <c r="AQ555" s="150" t="s">
        <v>1478</v>
      </c>
      <c r="AR555" s="150">
        <v>0</v>
      </c>
      <c r="AS555" s="448"/>
      <c r="AT555" s="208"/>
      <c r="AU555" s="208"/>
      <c r="AV555" s="208"/>
      <c r="AW555" s="180"/>
      <c r="AX555" s="180"/>
      <c r="AY555" s="352"/>
      <c r="AZ555" s="29"/>
      <c r="BA555" s="29"/>
      <c r="BB555" s="29"/>
      <c r="BC555" s="29"/>
      <c r="BD555" s="29"/>
      <c r="BE555" s="29"/>
      <c r="BF555" s="29"/>
      <c r="BG555" s="29"/>
      <c r="BH555" s="29"/>
      <c r="BI555" s="29"/>
    </row>
    <row r="556" spans="1:61" s="39" customFormat="1" ht="96.6" x14ac:dyDescent="0.3">
      <c r="A556" s="169">
        <v>782</v>
      </c>
      <c r="B556" s="134" t="s">
        <v>8170</v>
      </c>
      <c r="C556" s="402" t="s">
        <v>1426</v>
      </c>
      <c r="D556" s="405" t="s">
        <v>1589</v>
      </c>
      <c r="E556" s="441" t="s">
        <v>1581</v>
      </c>
      <c r="F556" s="405">
        <v>21238</v>
      </c>
      <c r="G556" s="441" t="s">
        <v>1694</v>
      </c>
      <c r="H556" s="249">
        <v>2016</v>
      </c>
      <c r="I556" s="191" t="s">
        <v>1695</v>
      </c>
      <c r="J556" s="445">
        <v>129761.86</v>
      </c>
      <c r="K556" s="446" t="s">
        <v>693</v>
      </c>
      <c r="L556" s="155" t="s">
        <v>1696</v>
      </c>
      <c r="M556" s="155" t="s">
        <v>1697</v>
      </c>
      <c r="N556" s="155" t="s">
        <v>1698</v>
      </c>
      <c r="O556" s="155" t="s">
        <v>1699</v>
      </c>
      <c r="P556" s="446">
        <v>15000352</v>
      </c>
      <c r="Q556" s="447">
        <v>45</v>
      </c>
      <c r="R556" s="447">
        <v>0</v>
      </c>
      <c r="S556" s="447">
        <v>0</v>
      </c>
      <c r="T556" s="447">
        <v>45</v>
      </c>
      <c r="U556" s="152">
        <v>45</v>
      </c>
      <c r="V556" s="150">
        <v>85</v>
      </c>
      <c r="W556" s="150">
        <v>65</v>
      </c>
      <c r="X556" s="154" t="s">
        <v>1700</v>
      </c>
      <c r="Y556" s="410">
        <v>4</v>
      </c>
      <c r="Z556" s="360">
        <v>3</v>
      </c>
      <c r="AA556" s="360">
        <v>1</v>
      </c>
      <c r="AB556" s="360">
        <v>60</v>
      </c>
      <c r="AC556" s="360">
        <v>44</v>
      </c>
      <c r="AD556" s="360">
        <v>45</v>
      </c>
      <c r="AE556" s="360">
        <v>5</v>
      </c>
      <c r="AF556" s="412">
        <f>AI556+AL556</f>
        <v>0</v>
      </c>
      <c r="AG556" s="151" t="s">
        <v>1589</v>
      </c>
      <c r="AH556" s="151" t="s">
        <v>1590</v>
      </c>
      <c r="AI556" s="150">
        <v>0</v>
      </c>
      <c r="AJ556" s="225" t="s">
        <v>1466</v>
      </c>
      <c r="AK556" s="150" t="s">
        <v>1701</v>
      </c>
      <c r="AL556" s="150">
        <v>0</v>
      </c>
      <c r="AM556" s="225"/>
      <c r="AN556" s="150"/>
      <c r="AO556" s="150"/>
      <c r="AP556" s="448"/>
      <c r="AQ556" s="150"/>
      <c r="AR556" s="448"/>
      <c r="AS556" s="448"/>
      <c r="AT556" s="208"/>
      <c r="AU556" s="208"/>
      <c r="AV556" s="208"/>
      <c r="AW556" s="180"/>
      <c r="AX556" s="180"/>
      <c r="AY556" s="352"/>
      <c r="AZ556" s="29"/>
      <c r="BA556" s="29"/>
      <c r="BB556" s="29"/>
      <c r="BC556" s="29"/>
      <c r="BD556" s="29"/>
      <c r="BE556" s="29"/>
      <c r="BF556" s="29"/>
      <c r="BG556" s="29"/>
      <c r="BH556" s="29"/>
      <c r="BI556" s="29"/>
    </row>
    <row r="557" spans="1:61" s="39" customFormat="1" ht="165.6" x14ac:dyDescent="0.3">
      <c r="A557" s="169">
        <v>782</v>
      </c>
      <c r="B557" s="134" t="s">
        <v>8170</v>
      </c>
      <c r="C557" s="402" t="s">
        <v>1580</v>
      </c>
      <c r="D557" s="403" t="s">
        <v>1589</v>
      </c>
      <c r="E557" s="404" t="s">
        <v>1581</v>
      </c>
      <c r="F557" s="405">
        <v>21238</v>
      </c>
      <c r="G557" s="441" t="s">
        <v>1702</v>
      </c>
      <c r="H557" s="407">
        <v>2016</v>
      </c>
      <c r="I557" s="191" t="s">
        <v>1703</v>
      </c>
      <c r="J557" s="408">
        <v>55144</v>
      </c>
      <c r="K557" s="151" t="s">
        <v>693</v>
      </c>
      <c r="L557" s="151" t="s">
        <v>1704</v>
      </c>
      <c r="M557" s="155" t="s">
        <v>1705</v>
      </c>
      <c r="N557" s="151" t="s">
        <v>1706</v>
      </c>
      <c r="O557" s="151" t="s">
        <v>8764</v>
      </c>
      <c r="P557" s="151">
        <v>16000483</v>
      </c>
      <c r="Q557" s="152">
        <f t="shared" ref="Q557:Q573" si="17">U557</f>
        <v>45</v>
      </c>
      <c r="R557" s="152">
        <v>0</v>
      </c>
      <c r="S557" s="152">
        <v>0</v>
      </c>
      <c r="T557" s="152">
        <v>45</v>
      </c>
      <c r="U557" s="152">
        <f t="shared" ref="U557:U573" si="18">R557+S557+T557</f>
        <v>45</v>
      </c>
      <c r="V557" s="150">
        <v>85</v>
      </c>
      <c r="W557" s="150">
        <v>60</v>
      </c>
      <c r="X557" s="154" t="s">
        <v>1707</v>
      </c>
      <c r="Y557" s="410">
        <v>4</v>
      </c>
      <c r="Z557" s="360">
        <v>4</v>
      </c>
      <c r="AA557" s="360">
        <v>5</v>
      </c>
      <c r="AB557" s="360">
        <v>46</v>
      </c>
      <c r="AC557" s="360">
        <v>73</v>
      </c>
      <c r="AD557" s="360">
        <v>45</v>
      </c>
      <c r="AE557" s="151">
        <v>5</v>
      </c>
      <c r="AF557" s="412">
        <f>AI557+AL557</f>
        <v>0</v>
      </c>
      <c r="AG557" s="151" t="s">
        <v>1589</v>
      </c>
      <c r="AH557" s="151" t="s">
        <v>1590</v>
      </c>
      <c r="AI557" s="150">
        <v>0</v>
      </c>
      <c r="AJ557" s="225" t="s">
        <v>1466</v>
      </c>
      <c r="AK557" s="150" t="s">
        <v>1590</v>
      </c>
      <c r="AL557" s="150">
        <v>0</v>
      </c>
      <c r="AM557" s="225"/>
      <c r="AN557" s="150"/>
      <c r="AO557" s="150"/>
      <c r="AP557" s="448"/>
      <c r="AQ557" s="150"/>
      <c r="AR557" s="448"/>
      <c r="AS557" s="448"/>
      <c r="AT557" s="208"/>
      <c r="AU557" s="208"/>
      <c r="AV557" s="208"/>
      <c r="AW557" s="180"/>
      <c r="AX557" s="180"/>
      <c r="AY557" s="352"/>
      <c r="AZ557" s="29"/>
      <c r="BA557" s="29"/>
      <c r="BB557" s="29"/>
      <c r="BC557" s="29"/>
      <c r="BD557" s="29"/>
      <c r="BE557" s="29"/>
      <c r="BF557" s="29"/>
      <c r="BG557" s="29"/>
      <c r="BH557" s="29"/>
      <c r="BI557" s="29"/>
    </row>
    <row r="558" spans="1:61" s="39" customFormat="1" ht="69" x14ac:dyDescent="0.3">
      <c r="A558" s="169">
        <v>782</v>
      </c>
      <c r="B558" s="134" t="s">
        <v>8170</v>
      </c>
      <c r="C558" s="402" t="s">
        <v>1490</v>
      </c>
      <c r="D558" s="403" t="s">
        <v>1440</v>
      </c>
      <c r="E558" s="404" t="s">
        <v>1708</v>
      </c>
      <c r="F558" s="405">
        <v>13026</v>
      </c>
      <c r="G558" s="441" t="s">
        <v>1709</v>
      </c>
      <c r="H558" s="407">
        <v>2016</v>
      </c>
      <c r="I558" s="191" t="s">
        <v>1710</v>
      </c>
      <c r="J558" s="408">
        <v>131167.07999999999</v>
      </c>
      <c r="K558" s="151" t="s">
        <v>693</v>
      </c>
      <c r="L558" s="151" t="s">
        <v>1711</v>
      </c>
      <c r="M558" s="151" t="s">
        <v>1712</v>
      </c>
      <c r="N558" s="151" t="s">
        <v>1713</v>
      </c>
      <c r="O558" s="151" t="s">
        <v>1714</v>
      </c>
      <c r="P558" s="151">
        <v>16000422</v>
      </c>
      <c r="Q558" s="152">
        <f t="shared" si="17"/>
        <v>45</v>
      </c>
      <c r="R558" s="152">
        <v>0</v>
      </c>
      <c r="S558" s="152">
        <v>0</v>
      </c>
      <c r="T558" s="152">
        <v>45</v>
      </c>
      <c r="U558" s="152">
        <f t="shared" si="18"/>
        <v>45</v>
      </c>
      <c r="V558" s="150">
        <v>85</v>
      </c>
      <c r="W558" s="150">
        <v>60</v>
      </c>
      <c r="X558" s="154" t="s">
        <v>1715</v>
      </c>
      <c r="Y558" s="410">
        <v>3</v>
      </c>
      <c r="Z558" s="360">
        <v>8</v>
      </c>
      <c r="AA558" s="360">
        <v>1</v>
      </c>
      <c r="AB558" s="360">
        <v>42</v>
      </c>
      <c r="AC558" s="360">
        <v>78</v>
      </c>
      <c r="AD558" s="360">
        <v>45</v>
      </c>
      <c r="AE558" s="151">
        <v>5</v>
      </c>
      <c r="AF558" s="412">
        <f>AI558+AL558</f>
        <v>0</v>
      </c>
      <c r="AG558" s="151" t="s">
        <v>1440</v>
      </c>
      <c r="AH558" s="151" t="s">
        <v>7965</v>
      </c>
      <c r="AI558" s="150">
        <v>0</v>
      </c>
      <c r="AJ558" s="225" t="s">
        <v>1466</v>
      </c>
      <c r="AK558" s="150" t="s">
        <v>1447</v>
      </c>
      <c r="AL558" s="150">
        <v>0</v>
      </c>
      <c r="AM558" s="225"/>
      <c r="AN558" s="150"/>
      <c r="AO558" s="150"/>
      <c r="AP558" s="448"/>
      <c r="AQ558" s="150"/>
      <c r="AR558" s="448"/>
      <c r="AS558" s="448"/>
      <c r="AT558" s="208"/>
      <c r="AU558" s="208"/>
      <c r="AV558" s="208"/>
      <c r="AW558" s="180"/>
      <c r="AX558" s="180"/>
      <c r="AY558" s="352"/>
      <c r="AZ558" s="29"/>
      <c r="BA558" s="29"/>
      <c r="BB558" s="29"/>
      <c r="BC558" s="29"/>
      <c r="BD558" s="29"/>
      <c r="BE558" s="29"/>
      <c r="BF558" s="29"/>
      <c r="BG558" s="29"/>
      <c r="BH558" s="29"/>
      <c r="BI558" s="29"/>
    </row>
    <row r="559" spans="1:61" s="39" customFormat="1" ht="151.80000000000001" x14ac:dyDescent="0.3">
      <c r="A559" s="169">
        <v>782</v>
      </c>
      <c r="B559" s="134" t="s">
        <v>8170</v>
      </c>
      <c r="C559" s="402" t="s">
        <v>1406</v>
      </c>
      <c r="D559" s="403" t="s">
        <v>1407</v>
      </c>
      <c r="E559" s="404" t="s">
        <v>7847</v>
      </c>
      <c r="F559" s="405">
        <v>20270</v>
      </c>
      <c r="G559" s="441" t="s">
        <v>1716</v>
      </c>
      <c r="H559" s="449">
        <v>2018</v>
      </c>
      <c r="I559" s="118" t="s">
        <v>1717</v>
      </c>
      <c r="J559" s="408">
        <v>90016.48</v>
      </c>
      <c r="K559" s="151" t="s">
        <v>790</v>
      </c>
      <c r="L559" s="180" t="s">
        <v>1718</v>
      </c>
      <c r="M559" s="180" t="s">
        <v>1719</v>
      </c>
      <c r="N559" s="180" t="s">
        <v>1720</v>
      </c>
      <c r="O559" s="180" t="s">
        <v>1721</v>
      </c>
      <c r="P559" s="151">
        <v>18000161</v>
      </c>
      <c r="Q559" s="152">
        <f t="shared" si="17"/>
        <v>45</v>
      </c>
      <c r="R559" s="152">
        <v>0</v>
      </c>
      <c r="S559" s="152">
        <v>0</v>
      </c>
      <c r="T559" s="152">
        <v>45</v>
      </c>
      <c r="U559" s="152">
        <f t="shared" si="18"/>
        <v>45</v>
      </c>
      <c r="V559" s="150">
        <v>0</v>
      </c>
      <c r="W559" s="150">
        <v>30</v>
      </c>
      <c r="X559" s="154" t="s">
        <v>1722</v>
      </c>
      <c r="Y559" s="450">
        <v>3</v>
      </c>
      <c r="Z559" s="180">
        <v>4</v>
      </c>
      <c r="AA559" s="180">
        <v>4</v>
      </c>
      <c r="AB559" s="180">
        <v>46</v>
      </c>
      <c r="AC559" s="360">
        <v>116</v>
      </c>
      <c r="AD559" s="360">
        <v>45</v>
      </c>
      <c r="AE559" s="151">
        <v>5</v>
      </c>
      <c r="AF559" s="412">
        <f>AI559+AL559+AO559+AR559</f>
        <v>0</v>
      </c>
      <c r="AG559" s="151" t="s">
        <v>1723</v>
      </c>
      <c r="AH559" s="151" t="s">
        <v>7973</v>
      </c>
      <c r="AI559" s="150">
        <v>0</v>
      </c>
      <c r="AJ559" s="225" t="s">
        <v>1466</v>
      </c>
      <c r="AK559" s="150" t="s">
        <v>1724</v>
      </c>
      <c r="AL559" s="150">
        <v>0</v>
      </c>
      <c r="AM559" s="150"/>
      <c r="AN559" s="150"/>
      <c r="AO559" s="150"/>
      <c r="AP559" s="150"/>
      <c r="AQ559" s="150"/>
      <c r="AR559" s="150"/>
      <c r="AS559" s="208"/>
      <c r="AT559" s="208"/>
      <c r="AU559" s="208"/>
      <c r="AV559" s="208"/>
      <c r="AW559" s="180"/>
      <c r="AX559" s="180"/>
      <c r="AY559" s="352"/>
      <c r="AZ559" s="29"/>
      <c r="BA559" s="29"/>
      <c r="BB559" s="29"/>
      <c r="BC559" s="29"/>
      <c r="BD559" s="29"/>
      <c r="BE559" s="29"/>
      <c r="BF559" s="29"/>
      <c r="BG559" s="29"/>
      <c r="BH559" s="29"/>
      <c r="BI559" s="29"/>
    </row>
    <row r="560" spans="1:61" s="39" customFormat="1" ht="138" x14ac:dyDescent="0.3">
      <c r="A560" s="169">
        <v>782</v>
      </c>
      <c r="B560" s="134" t="s">
        <v>8170</v>
      </c>
      <c r="C560" s="402" t="s">
        <v>1406</v>
      </c>
      <c r="D560" s="117" t="s">
        <v>1506</v>
      </c>
      <c r="E560" s="404" t="s">
        <v>7775</v>
      </c>
      <c r="F560" s="405">
        <v>13469</v>
      </c>
      <c r="G560" s="441" t="s">
        <v>8765</v>
      </c>
      <c r="H560" s="449" t="s">
        <v>1725</v>
      </c>
      <c r="I560" s="191" t="s">
        <v>1726</v>
      </c>
      <c r="J560" s="408">
        <v>236767.5</v>
      </c>
      <c r="K560" s="151" t="s">
        <v>790</v>
      </c>
      <c r="L560" s="180" t="s">
        <v>1727</v>
      </c>
      <c r="M560" s="180" t="s">
        <v>1728</v>
      </c>
      <c r="N560" s="180" t="s">
        <v>1729</v>
      </c>
      <c r="O560" s="180" t="s">
        <v>1730</v>
      </c>
      <c r="P560" s="180">
        <v>16000357</v>
      </c>
      <c r="Q560" s="152">
        <f t="shared" si="17"/>
        <v>45</v>
      </c>
      <c r="R560" s="152">
        <v>0</v>
      </c>
      <c r="S560" s="152">
        <v>0</v>
      </c>
      <c r="T560" s="152">
        <v>45</v>
      </c>
      <c r="U560" s="152">
        <f t="shared" si="18"/>
        <v>45</v>
      </c>
      <c r="V560" s="150">
        <v>0</v>
      </c>
      <c r="W560" s="150">
        <v>20</v>
      </c>
      <c r="X560" s="154" t="s">
        <v>1731</v>
      </c>
      <c r="Y560" s="180">
        <v>3</v>
      </c>
      <c r="Z560" s="180">
        <v>10</v>
      </c>
      <c r="AA560" s="180">
        <v>3</v>
      </c>
      <c r="AB560" s="180">
        <v>46</v>
      </c>
      <c r="AC560" s="360">
        <v>10</v>
      </c>
      <c r="AD560" s="360">
        <v>45</v>
      </c>
      <c r="AE560" s="180">
        <v>5</v>
      </c>
      <c r="AF560" s="412">
        <v>100</v>
      </c>
      <c r="AG560" s="151" t="s">
        <v>1506</v>
      </c>
      <c r="AH560" s="412" t="s">
        <v>1512</v>
      </c>
      <c r="AI560" s="412">
        <v>67.5</v>
      </c>
      <c r="AJ560" s="159" t="s">
        <v>1466</v>
      </c>
      <c r="AK560" s="151" t="s">
        <v>1732</v>
      </c>
      <c r="AL560" s="412">
        <v>32.5</v>
      </c>
      <c r="AM560" s="180"/>
      <c r="AN560" s="151"/>
      <c r="AO560" s="180"/>
      <c r="AP560" s="180"/>
      <c r="AQ560" s="151"/>
      <c r="AR560" s="180"/>
      <c r="AS560" s="180"/>
      <c r="AT560" s="180"/>
      <c r="AU560" s="180"/>
      <c r="AV560" s="180"/>
      <c r="AW560" s="180"/>
      <c r="AX560" s="180"/>
      <c r="AY560" s="352"/>
      <c r="AZ560" s="29"/>
      <c r="BA560" s="29"/>
      <c r="BB560" s="29"/>
      <c r="BC560" s="29"/>
      <c r="BD560" s="29"/>
      <c r="BE560" s="29"/>
      <c r="BF560" s="29"/>
      <c r="BG560" s="29"/>
      <c r="BH560" s="29"/>
      <c r="BI560" s="29"/>
    </row>
    <row r="561" spans="1:61" s="39" customFormat="1" ht="276" x14ac:dyDescent="0.3">
      <c r="A561" s="169">
        <v>782</v>
      </c>
      <c r="B561" s="134" t="s">
        <v>8170</v>
      </c>
      <c r="C561" s="402" t="s">
        <v>1406</v>
      </c>
      <c r="D561" s="117" t="s">
        <v>1427</v>
      </c>
      <c r="E561" s="404" t="s">
        <v>1620</v>
      </c>
      <c r="F561" s="405">
        <v>14556</v>
      </c>
      <c r="G561" s="441" t="s">
        <v>1733</v>
      </c>
      <c r="H561" s="449">
        <v>2018</v>
      </c>
      <c r="I561" s="191" t="s">
        <v>1734</v>
      </c>
      <c r="J561" s="408">
        <f>114700+25234</f>
        <v>139934</v>
      </c>
      <c r="K561" s="151" t="s">
        <v>790</v>
      </c>
      <c r="L561" s="180" t="s">
        <v>1681</v>
      </c>
      <c r="M561" s="180" t="s">
        <v>1682</v>
      </c>
      <c r="N561" s="180" t="s">
        <v>1735</v>
      </c>
      <c r="O561" s="180" t="s">
        <v>1736</v>
      </c>
      <c r="P561" s="180">
        <v>18000404</v>
      </c>
      <c r="Q561" s="152">
        <f t="shared" si="17"/>
        <v>45</v>
      </c>
      <c r="R561" s="152">
        <v>0</v>
      </c>
      <c r="S561" s="152">
        <v>0</v>
      </c>
      <c r="T561" s="152">
        <v>45</v>
      </c>
      <c r="U561" s="152">
        <f t="shared" si="18"/>
        <v>45</v>
      </c>
      <c r="V561" s="150">
        <v>0</v>
      </c>
      <c r="W561" s="150">
        <v>25</v>
      </c>
      <c r="X561" s="154" t="s">
        <v>1737</v>
      </c>
      <c r="Y561" s="180">
        <v>3</v>
      </c>
      <c r="Z561" s="180">
        <v>6</v>
      </c>
      <c r="AA561" s="180">
        <v>1</v>
      </c>
      <c r="AB561" s="180">
        <v>4</v>
      </c>
      <c r="AC561" s="360">
        <v>11</v>
      </c>
      <c r="AD561" s="360">
        <v>45</v>
      </c>
      <c r="AE561" s="180">
        <v>5</v>
      </c>
      <c r="AF561" s="417">
        <v>18.13</v>
      </c>
      <c r="AG561" s="151" t="s">
        <v>1427</v>
      </c>
      <c r="AH561" s="151" t="s">
        <v>1436</v>
      </c>
      <c r="AI561" s="412">
        <v>6.25</v>
      </c>
      <c r="AJ561" s="159" t="s">
        <v>1437</v>
      </c>
      <c r="AK561" s="151" t="s">
        <v>1436</v>
      </c>
      <c r="AL561" s="412">
        <v>5.63</v>
      </c>
      <c r="AM561" s="159" t="s">
        <v>1438</v>
      </c>
      <c r="AN561" s="151" t="s">
        <v>1436</v>
      </c>
      <c r="AO561" s="412">
        <v>2.5</v>
      </c>
      <c r="AP561" s="159" t="s">
        <v>7963</v>
      </c>
      <c r="AQ561" s="151" t="s">
        <v>7964</v>
      </c>
      <c r="AR561" s="412">
        <v>3.75</v>
      </c>
      <c r="AS561" s="159"/>
      <c r="AT561" s="180"/>
      <c r="AU561" s="180"/>
      <c r="AV561" s="180"/>
      <c r="AW561" s="180"/>
      <c r="AX561" s="180"/>
      <c r="AY561" s="352"/>
      <c r="AZ561" s="29"/>
      <c r="BA561" s="29"/>
      <c r="BB561" s="29"/>
      <c r="BC561" s="29"/>
      <c r="BD561" s="29"/>
      <c r="BE561" s="29"/>
      <c r="BF561" s="29"/>
      <c r="BG561" s="29"/>
      <c r="BH561" s="29"/>
      <c r="BI561" s="29"/>
    </row>
    <row r="562" spans="1:61" s="39" customFormat="1" ht="82.8" x14ac:dyDescent="0.3">
      <c r="A562" s="169">
        <v>782</v>
      </c>
      <c r="B562" s="134" t="s">
        <v>8170</v>
      </c>
      <c r="C562" s="402" t="s">
        <v>1406</v>
      </c>
      <c r="D562" s="117" t="s">
        <v>1417</v>
      </c>
      <c r="E562" s="404" t="s">
        <v>7776</v>
      </c>
      <c r="F562" s="405">
        <v>18580</v>
      </c>
      <c r="G562" s="441" t="s">
        <v>1738</v>
      </c>
      <c r="H562" s="449">
        <v>2018</v>
      </c>
      <c r="I562" s="191" t="s">
        <v>1739</v>
      </c>
      <c r="J562" s="408">
        <v>43555.22</v>
      </c>
      <c r="K562" s="151" t="s">
        <v>790</v>
      </c>
      <c r="L562" s="180" t="s">
        <v>1740</v>
      </c>
      <c r="M562" s="180" t="s">
        <v>1741</v>
      </c>
      <c r="N562" s="155" t="s">
        <v>1742</v>
      </c>
      <c r="O562" s="180" t="s">
        <v>1743</v>
      </c>
      <c r="P562" s="180">
        <v>18000444</v>
      </c>
      <c r="Q562" s="153">
        <f t="shared" si="17"/>
        <v>45</v>
      </c>
      <c r="R562" s="152">
        <v>0</v>
      </c>
      <c r="S562" s="152">
        <v>0</v>
      </c>
      <c r="T562" s="152">
        <v>45</v>
      </c>
      <c r="U562" s="152">
        <f t="shared" si="18"/>
        <v>45</v>
      </c>
      <c r="V562" s="150">
        <v>0</v>
      </c>
      <c r="W562" s="150">
        <v>20</v>
      </c>
      <c r="X562" s="154" t="s">
        <v>1744</v>
      </c>
      <c r="Y562" s="180">
        <v>6</v>
      </c>
      <c r="Z562" s="180">
        <v>4</v>
      </c>
      <c r="AA562" s="180">
        <v>1</v>
      </c>
      <c r="AB562" s="180">
        <v>46</v>
      </c>
      <c r="AC562" s="360">
        <v>128</v>
      </c>
      <c r="AD562" s="360">
        <v>45</v>
      </c>
      <c r="AE562" s="180">
        <v>5</v>
      </c>
      <c r="AF562" s="412">
        <f>AI562+AL562</f>
        <v>0</v>
      </c>
      <c r="AG562" s="151" t="s">
        <v>1417</v>
      </c>
      <c r="AH562" s="151" t="s">
        <v>1424</v>
      </c>
      <c r="AI562" s="150">
        <v>0</v>
      </c>
      <c r="AJ562" s="225" t="s">
        <v>1466</v>
      </c>
      <c r="AK562" s="150" t="s">
        <v>1745</v>
      </c>
      <c r="AL562" s="150">
        <v>0</v>
      </c>
      <c r="AM562" s="208"/>
      <c r="AN562" s="150"/>
      <c r="AO562" s="208"/>
      <c r="AP562" s="208"/>
      <c r="AQ562" s="150"/>
      <c r="AR562" s="208"/>
      <c r="AS562" s="208"/>
      <c r="AT562" s="208"/>
      <c r="AU562" s="208"/>
      <c r="AV562" s="208"/>
      <c r="AW562" s="180"/>
      <c r="AX562" s="180"/>
      <c r="AY562" s="352"/>
      <c r="AZ562" s="29"/>
      <c r="BA562" s="29"/>
      <c r="BB562" s="29"/>
      <c r="BC562" s="29"/>
      <c r="BD562" s="29"/>
      <c r="BE562" s="29"/>
      <c r="BF562" s="29"/>
      <c r="BG562" s="29"/>
      <c r="BH562" s="29"/>
      <c r="BI562" s="29"/>
    </row>
    <row r="563" spans="1:61" s="39" customFormat="1" ht="96.6" x14ac:dyDescent="0.3">
      <c r="A563" s="169">
        <v>782</v>
      </c>
      <c r="B563" s="119" t="s">
        <v>8170</v>
      </c>
      <c r="C563" s="451" t="s">
        <v>7974</v>
      </c>
      <c r="D563" s="117" t="s">
        <v>1562</v>
      </c>
      <c r="E563" s="119" t="s">
        <v>7975</v>
      </c>
      <c r="F563" s="119">
        <v>23471</v>
      </c>
      <c r="G563" s="119" t="s">
        <v>7976</v>
      </c>
      <c r="H563" s="120">
        <v>2019</v>
      </c>
      <c r="I563" s="118" t="s">
        <v>7977</v>
      </c>
      <c r="J563" s="121">
        <v>48190</v>
      </c>
      <c r="K563" s="414" t="s">
        <v>7978</v>
      </c>
      <c r="L563" s="414" t="s">
        <v>7979</v>
      </c>
      <c r="M563" s="414" t="s">
        <v>7980</v>
      </c>
      <c r="N563" s="414" t="s">
        <v>7981</v>
      </c>
      <c r="O563" s="414" t="s">
        <v>7982</v>
      </c>
      <c r="P563" s="180">
        <v>18000403</v>
      </c>
      <c r="Q563" s="152">
        <f t="shared" si="17"/>
        <v>45</v>
      </c>
      <c r="R563" s="152">
        <v>0</v>
      </c>
      <c r="S563" s="152">
        <v>0</v>
      </c>
      <c r="T563" s="152">
        <v>45</v>
      </c>
      <c r="U563" s="152">
        <f t="shared" si="18"/>
        <v>45</v>
      </c>
      <c r="V563" s="150">
        <v>85</v>
      </c>
      <c r="W563" s="452">
        <v>0</v>
      </c>
      <c r="X563" s="154" t="s">
        <v>7983</v>
      </c>
      <c r="Y563" s="414">
        <v>4</v>
      </c>
      <c r="Z563" s="414">
        <v>3</v>
      </c>
      <c r="AA563" s="414">
        <v>1</v>
      </c>
      <c r="AB563" s="414">
        <v>4</v>
      </c>
      <c r="AC563" s="180">
        <v>89</v>
      </c>
      <c r="AD563" s="414">
        <v>45</v>
      </c>
      <c r="AE563" s="180">
        <v>5</v>
      </c>
      <c r="AF563" s="412">
        <v>20</v>
      </c>
      <c r="AG563" s="151" t="s">
        <v>1562</v>
      </c>
      <c r="AH563" s="151" t="s">
        <v>1563</v>
      </c>
      <c r="AI563" s="412">
        <v>0</v>
      </c>
      <c r="AJ563" s="225" t="s">
        <v>1448</v>
      </c>
      <c r="AK563" s="150" t="s">
        <v>7984</v>
      </c>
      <c r="AL563" s="412">
        <v>0</v>
      </c>
      <c r="AM563" s="225" t="s">
        <v>7985</v>
      </c>
      <c r="AN563" s="150" t="s">
        <v>7986</v>
      </c>
      <c r="AO563" s="412">
        <v>0</v>
      </c>
      <c r="AP563" s="225" t="s">
        <v>1425</v>
      </c>
      <c r="AQ563" s="150" t="s">
        <v>7987</v>
      </c>
      <c r="AR563" s="412">
        <v>0</v>
      </c>
      <c r="AS563" s="159" t="s">
        <v>7988</v>
      </c>
      <c r="AT563" s="151" t="s">
        <v>7989</v>
      </c>
      <c r="AU563" s="412">
        <v>20</v>
      </c>
      <c r="AV563" s="180"/>
      <c r="AW563" s="180"/>
      <c r="AX563" s="180"/>
      <c r="AY563" s="352"/>
      <c r="AZ563" s="29"/>
      <c r="BA563" s="29"/>
      <c r="BB563" s="29"/>
      <c r="BC563" s="29"/>
      <c r="BD563" s="29"/>
      <c r="BE563" s="29"/>
      <c r="BF563" s="29"/>
      <c r="BG563" s="29"/>
      <c r="BH563" s="29"/>
      <c r="BI563" s="29"/>
    </row>
    <row r="564" spans="1:61" s="39" customFormat="1" ht="69" x14ac:dyDescent="0.3">
      <c r="A564" s="169">
        <v>782</v>
      </c>
      <c r="B564" s="119" t="s">
        <v>8170</v>
      </c>
      <c r="C564" s="451" t="s">
        <v>1580</v>
      </c>
      <c r="D564" s="117" t="s">
        <v>1589</v>
      </c>
      <c r="E564" s="119" t="s">
        <v>7990</v>
      </c>
      <c r="F564" s="119">
        <v>21238</v>
      </c>
      <c r="G564" s="119" t="s">
        <v>7991</v>
      </c>
      <c r="H564" s="120">
        <v>2019</v>
      </c>
      <c r="I564" s="118" t="s">
        <v>7992</v>
      </c>
      <c r="J564" s="121">
        <v>126575</v>
      </c>
      <c r="K564" s="414" t="s">
        <v>7978</v>
      </c>
      <c r="L564" s="151" t="s">
        <v>7993</v>
      </c>
      <c r="M564" s="151" t="s">
        <v>7994</v>
      </c>
      <c r="N564" s="414" t="s">
        <v>7995</v>
      </c>
      <c r="O564" s="414" t="s">
        <v>7996</v>
      </c>
      <c r="P564" s="180">
        <v>18000525</v>
      </c>
      <c r="Q564" s="152">
        <f t="shared" si="17"/>
        <v>45</v>
      </c>
      <c r="R564" s="152">
        <v>0</v>
      </c>
      <c r="S564" s="152">
        <v>0</v>
      </c>
      <c r="T564" s="152">
        <v>45</v>
      </c>
      <c r="U564" s="152">
        <f t="shared" si="18"/>
        <v>45</v>
      </c>
      <c r="V564" s="150">
        <v>85</v>
      </c>
      <c r="W564" s="452">
        <v>0</v>
      </c>
      <c r="X564" s="154" t="s">
        <v>7997</v>
      </c>
      <c r="Y564" s="414">
        <v>4</v>
      </c>
      <c r="Z564" s="414">
        <v>4</v>
      </c>
      <c r="AA564" s="414">
        <v>6</v>
      </c>
      <c r="AB564" s="414">
        <v>46</v>
      </c>
      <c r="AC564" s="180">
        <v>44</v>
      </c>
      <c r="AD564" s="414">
        <v>45</v>
      </c>
      <c r="AE564" s="180">
        <v>5</v>
      </c>
      <c r="AF564" s="150">
        <f>AI564+AL564</f>
        <v>0</v>
      </c>
      <c r="AG564" s="151" t="s">
        <v>1589</v>
      </c>
      <c r="AH564" s="151" t="s">
        <v>1590</v>
      </c>
      <c r="AI564" s="412">
        <v>0</v>
      </c>
      <c r="AJ564" s="225" t="s">
        <v>1466</v>
      </c>
      <c r="AK564" s="150" t="s">
        <v>1591</v>
      </c>
      <c r="AL564" s="412">
        <v>0</v>
      </c>
      <c r="AM564" s="225"/>
      <c r="AN564" s="150"/>
      <c r="AO564" s="412"/>
      <c r="AP564" s="225"/>
      <c r="AQ564" s="150"/>
      <c r="AR564" s="412"/>
      <c r="AS564" s="225"/>
      <c r="AT564" s="150"/>
      <c r="AU564" s="412"/>
      <c r="AV564" s="208"/>
      <c r="AW564" s="180"/>
      <c r="AX564" s="180"/>
      <c r="AY564" s="352"/>
      <c r="AZ564" s="29"/>
      <c r="BA564" s="29"/>
      <c r="BB564" s="29"/>
      <c r="BC564" s="29"/>
      <c r="BD564" s="29"/>
      <c r="BE564" s="29"/>
      <c r="BF564" s="29"/>
      <c r="BG564" s="29"/>
      <c r="BH564" s="29"/>
      <c r="BI564" s="29"/>
    </row>
    <row r="565" spans="1:61" s="39" customFormat="1" ht="110.4" x14ac:dyDescent="0.3">
      <c r="A565" s="169">
        <v>782</v>
      </c>
      <c r="B565" s="119" t="s">
        <v>8170</v>
      </c>
      <c r="C565" s="451" t="s">
        <v>7998</v>
      </c>
      <c r="D565" s="117" t="s">
        <v>1417</v>
      </c>
      <c r="E565" s="119" t="s">
        <v>7999</v>
      </c>
      <c r="F565" s="119">
        <v>20047</v>
      </c>
      <c r="G565" s="119" t="s">
        <v>8000</v>
      </c>
      <c r="H565" s="120">
        <v>2019</v>
      </c>
      <c r="I565" s="118" t="s">
        <v>8001</v>
      </c>
      <c r="J565" s="121">
        <v>94733</v>
      </c>
      <c r="K565" s="414" t="s">
        <v>7978</v>
      </c>
      <c r="L565" s="414" t="s">
        <v>8002</v>
      </c>
      <c r="M565" s="414" t="s">
        <v>8003</v>
      </c>
      <c r="N565" s="414" t="s">
        <v>8004</v>
      </c>
      <c r="O565" s="414" t="s">
        <v>8005</v>
      </c>
      <c r="P565" s="180">
        <v>19000110</v>
      </c>
      <c r="Q565" s="152">
        <f t="shared" si="17"/>
        <v>45</v>
      </c>
      <c r="R565" s="152">
        <v>0</v>
      </c>
      <c r="S565" s="152">
        <v>0</v>
      </c>
      <c r="T565" s="152">
        <v>45</v>
      </c>
      <c r="U565" s="152">
        <f t="shared" si="18"/>
        <v>45</v>
      </c>
      <c r="V565" s="150">
        <v>64</v>
      </c>
      <c r="W565" s="452">
        <v>0</v>
      </c>
      <c r="X565" s="154" t="s">
        <v>8006</v>
      </c>
      <c r="Y565" s="414">
        <v>4</v>
      </c>
      <c r="Z565" s="414">
        <v>4</v>
      </c>
      <c r="AA565" s="414">
        <v>6</v>
      </c>
      <c r="AB565" s="414">
        <v>60</v>
      </c>
      <c r="AC565" s="180">
        <v>77</v>
      </c>
      <c r="AD565" s="414">
        <v>45</v>
      </c>
      <c r="AE565" s="180">
        <v>5</v>
      </c>
      <c r="AF565" s="412">
        <f>AI565+AL565+AO565+AR565</f>
        <v>0</v>
      </c>
      <c r="AG565" s="151" t="s">
        <v>1417</v>
      </c>
      <c r="AH565" s="151" t="s">
        <v>1424</v>
      </c>
      <c r="AI565" s="412">
        <v>0</v>
      </c>
      <c r="AJ565" s="225" t="s">
        <v>1466</v>
      </c>
      <c r="AK565" s="150" t="s">
        <v>8007</v>
      </c>
      <c r="AL565" s="412">
        <v>0</v>
      </c>
      <c r="AM565" s="225" t="s">
        <v>8008</v>
      </c>
      <c r="AN565" s="150" t="s">
        <v>8007</v>
      </c>
      <c r="AO565" s="412">
        <v>0</v>
      </c>
      <c r="AP565" s="423"/>
      <c r="AQ565" s="150"/>
      <c r="AR565" s="412"/>
      <c r="AS565" s="225"/>
      <c r="AT565" s="208"/>
      <c r="AU565" s="208"/>
      <c r="AV565" s="208"/>
      <c r="AW565" s="180"/>
      <c r="AX565" s="180"/>
      <c r="AY565" s="352"/>
      <c r="AZ565" s="29"/>
      <c r="BA565" s="29"/>
      <c r="BB565" s="29"/>
      <c r="BC565" s="29"/>
      <c r="BD565" s="29"/>
      <c r="BE565" s="29"/>
      <c r="BF565" s="29"/>
      <c r="BG565" s="29"/>
      <c r="BH565" s="29"/>
      <c r="BI565" s="29"/>
    </row>
    <row r="566" spans="1:61" s="39" customFormat="1" ht="124.2" x14ac:dyDescent="0.3">
      <c r="A566" s="169">
        <v>782</v>
      </c>
      <c r="B566" s="119" t="s">
        <v>8170</v>
      </c>
      <c r="C566" s="451" t="s">
        <v>1655</v>
      </c>
      <c r="D566" s="117" t="s">
        <v>1562</v>
      </c>
      <c r="E566" s="119" t="s">
        <v>1656</v>
      </c>
      <c r="F566" s="119">
        <v>23468</v>
      </c>
      <c r="G566" s="119" t="s">
        <v>8009</v>
      </c>
      <c r="H566" s="120">
        <v>2019</v>
      </c>
      <c r="I566" s="118" t="s">
        <v>8010</v>
      </c>
      <c r="J566" s="121">
        <v>97337.7</v>
      </c>
      <c r="K566" s="414" t="s">
        <v>7978</v>
      </c>
      <c r="L566" s="414" t="s">
        <v>8011</v>
      </c>
      <c r="M566" s="414" t="s">
        <v>8012</v>
      </c>
      <c r="N566" s="414" t="s">
        <v>8013</v>
      </c>
      <c r="O566" s="414" t="s">
        <v>8014</v>
      </c>
      <c r="P566" s="180">
        <v>19000150</v>
      </c>
      <c r="Q566" s="152">
        <f t="shared" si="17"/>
        <v>45</v>
      </c>
      <c r="R566" s="152">
        <v>0</v>
      </c>
      <c r="S566" s="152">
        <v>0</v>
      </c>
      <c r="T566" s="152">
        <v>45</v>
      </c>
      <c r="U566" s="152">
        <f t="shared" si="18"/>
        <v>45</v>
      </c>
      <c r="V566" s="150">
        <v>64</v>
      </c>
      <c r="W566" s="452">
        <v>0</v>
      </c>
      <c r="X566" s="154" t="s">
        <v>8015</v>
      </c>
      <c r="Y566" s="414">
        <v>4</v>
      </c>
      <c r="Z566" s="414">
        <v>9</v>
      </c>
      <c r="AA566" s="414">
        <v>1</v>
      </c>
      <c r="AB566" s="414" t="s">
        <v>8016</v>
      </c>
      <c r="AC566" s="180">
        <v>160</v>
      </c>
      <c r="AD566" s="414">
        <v>45</v>
      </c>
      <c r="AE566" s="180">
        <v>5</v>
      </c>
      <c r="AF566" s="412">
        <f>AI566+AL566+AO566+AR566+AU566</f>
        <v>0</v>
      </c>
      <c r="AG566" s="151" t="s">
        <v>1562</v>
      </c>
      <c r="AH566" s="151" t="s">
        <v>1563</v>
      </c>
      <c r="AI566" s="412">
        <v>0</v>
      </c>
      <c r="AJ566" s="225" t="s">
        <v>1466</v>
      </c>
      <c r="AK566" s="150" t="s">
        <v>1563</v>
      </c>
      <c r="AL566" s="150">
        <v>0</v>
      </c>
      <c r="AM566" s="225" t="s">
        <v>1693</v>
      </c>
      <c r="AN566" s="150" t="s">
        <v>1563</v>
      </c>
      <c r="AO566" s="412">
        <v>0</v>
      </c>
      <c r="AP566" s="225" t="s">
        <v>7971</v>
      </c>
      <c r="AQ566" s="150" t="s">
        <v>7972</v>
      </c>
      <c r="AR566" s="412">
        <v>0</v>
      </c>
      <c r="AS566" s="225" t="s">
        <v>8017</v>
      </c>
      <c r="AT566" s="150" t="s">
        <v>1563</v>
      </c>
      <c r="AU566" s="150">
        <v>0</v>
      </c>
      <c r="AV566" s="208"/>
      <c r="AW566" s="180"/>
      <c r="AX566" s="180"/>
      <c r="AY566" s="352"/>
      <c r="AZ566" s="29"/>
      <c r="BA566" s="29"/>
      <c r="BB566" s="29"/>
      <c r="BC566" s="29"/>
      <c r="BD566" s="29"/>
      <c r="BE566" s="29"/>
      <c r="BF566" s="29"/>
      <c r="BG566" s="29"/>
      <c r="BH566" s="29"/>
      <c r="BI566" s="29"/>
    </row>
    <row r="567" spans="1:61" s="39" customFormat="1" ht="69" x14ac:dyDescent="0.3">
      <c r="A567" s="169">
        <v>782</v>
      </c>
      <c r="B567" s="119" t="s">
        <v>8170</v>
      </c>
      <c r="C567" s="451" t="s">
        <v>1439</v>
      </c>
      <c r="D567" s="117" t="s">
        <v>1440</v>
      </c>
      <c r="E567" s="119" t="s">
        <v>1441</v>
      </c>
      <c r="F567" s="119">
        <v>15646</v>
      </c>
      <c r="G567" s="119" t="s">
        <v>8018</v>
      </c>
      <c r="H567" s="120">
        <v>2019</v>
      </c>
      <c r="I567" s="133" t="s">
        <v>8019</v>
      </c>
      <c r="J567" s="121">
        <v>96697.56</v>
      </c>
      <c r="K567" s="414" t="s">
        <v>7978</v>
      </c>
      <c r="L567" s="414" t="s">
        <v>1527</v>
      </c>
      <c r="M567" s="414" t="s">
        <v>1528</v>
      </c>
      <c r="N567" s="414" t="s">
        <v>8020</v>
      </c>
      <c r="O567" s="414" t="s">
        <v>8021</v>
      </c>
      <c r="P567" s="180">
        <v>18000453</v>
      </c>
      <c r="Q567" s="152">
        <f t="shared" si="17"/>
        <v>45</v>
      </c>
      <c r="R567" s="152">
        <v>0</v>
      </c>
      <c r="S567" s="152">
        <v>0</v>
      </c>
      <c r="T567" s="152">
        <v>45</v>
      </c>
      <c r="U567" s="152">
        <f t="shared" si="18"/>
        <v>45</v>
      </c>
      <c r="V567" s="150">
        <v>35</v>
      </c>
      <c r="W567" s="452">
        <v>0</v>
      </c>
      <c r="X567" s="154" t="s">
        <v>8022</v>
      </c>
      <c r="Y567" s="414">
        <v>4</v>
      </c>
      <c r="Z567" s="414">
        <v>4</v>
      </c>
      <c r="AA567" s="414">
        <v>5</v>
      </c>
      <c r="AB567" s="414">
        <v>46</v>
      </c>
      <c r="AC567" s="180">
        <v>52</v>
      </c>
      <c r="AD567" s="414">
        <v>45</v>
      </c>
      <c r="AE567" s="180">
        <v>5</v>
      </c>
      <c r="AF567" s="412">
        <f>AI567+AL567</f>
        <v>0</v>
      </c>
      <c r="AG567" s="151" t="s">
        <v>1440</v>
      </c>
      <c r="AH567" s="151" t="s">
        <v>7965</v>
      </c>
      <c r="AI567" s="412">
        <v>0</v>
      </c>
      <c r="AJ567" s="225" t="s">
        <v>1466</v>
      </c>
      <c r="AK567" s="150" t="s">
        <v>7965</v>
      </c>
      <c r="AL567" s="412">
        <v>0</v>
      </c>
      <c r="AM567" s="423"/>
      <c r="AN567" s="150"/>
      <c r="AO567" s="412"/>
      <c r="AP567" s="225"/>
      <c r="AQ567" s="150"/>
      <c r="AR567" s="412"/>
      <c r="AS567" s="225"/>
      <c r="AT567" s="208"/>
      <c r="AU567" s="208"/>
      <c r="AV567" s="208"/>
      <c r="AW567" s="180"/>
      <c r="AX567" s="180"/>
      <c r="AY567" s="352"/>
      <c r="AZ567" s="29"/>
      <c r="BA567" s="29"/>
      <c r="BB567" s="29"/>
      <c r="BC567" s="29"/>
      <c r="BD567" s="29"/>
      <c r="BE567" s="29"/>
      <c r="BF567" s="29"/>
      <c r="BG567" s="29"/>
      <c r="BH567" s="29"/>
      <c r="BI567" s="29"/>
    </row>
    <row r="568" spans="1:61" s="39" customFormat="1" ht="69" x14ac:dyDescent="0.3">
      <c r="A568" s="169">
        <v>782</v>
      </c>
      <c r="B568" s="119" t="s">
        <v>8170</v>
      </c>
      <c r="C568" s="453" t="s">
        <v>1455</v>
      </c>
      <c r="D568" s="117" t="s">
        <v>1456</v>
      </c>
      <c r="E568" s="119" t="s">
        <v>8023</v>
      </c>
      <c r="F568" s="119">
        <v>22701</v>
      </c>
      <c r="G568" s="119" t="s">
        <v>8024</v>
      </c>
      <c r="H568" s="120">
        <v>2019</v>
      </c>
      <c r="I568" s="118" t="s">
        <v>8025</v>
      </c>
      <c r="J568" s="121">
        <v>42724.18</v>
      </c>
      <c r="K568" s="454" t="s">
        <v>8772</v>
      </c>
      <c r="L568" s="151" t="s">
        <v>8026</v>
      </c>
      <c r="M568" s="151" t="s">
        <v>8027</v>
      </c>
      <c r="N568" s="180" t="s">
        <v>8028</v>
      </c>
      <c r="O568" s="180" t="s">
        <v>8029</v>
      </c>
      <c r="P568" s="180">
        <v>19000024</v>
      </c>
      <c r="Q568" s="152">
        <f t="shared" si="17"/>
        <v>45</v>
      </c>
      <c r="R568" s="152">
        <v>0</v>
      </c>
      <c r="S568" s="152">
        <v>0</v>
      </c>
      <c r="T568" s="152">
        <v>45</v>
      </c>
      <c r="U568" s="152">
        <f t="shared" si="18"/>
        <v>45</v>
      </c>
      <c r="V568" s="150">
        <v>78</v>
      </c>
      <c r="W568" s="452">
        <v>0</v>
      </c>
      <c r="X568" s="154" t="s">
        <v>8030</v>
      </c>
      <c r="Y568" s="180">
        <v>3</v>
      </c>
      <c r="Z568" s="180">
        <v>10</v>
      </c>
      <c r="AA568" s="180">
        <v>2</v>
      </c>
      <c r="AB568" s="180">
        <v>44</v>
      </c>
      <c r="AC568" s="180"/>
      <c r="AD568" s="180">
        <v>45</v>
      </c>
      <c r="AE568" s="180">
        <v>5</v>
      </c>
      <c r="AF568" s="412">
        <f>AI568+AL568+AO568</f>
        <v>0</v>
      </c>
      <c r="AG568" s="151" t="s">
        <v>1456</v>
      </c>
      <c r="AH568" s="151" t="s">
        <v>1465</v>
      </c>
      <c r="AI568" s="412">
        <v>0</v>
      </c>
      <c r="AJ568" s="150" t="s">
        <v>7967</v>
      </c>
      <c r="AK568" s="150" t="s">
        <v>1465</v>
      </c>
      <c r="AL568" s="412">
        <v>0</v>
      </c>
      <c r="AM568" s="150" t="s">
        <v>1466</v>
      </c>
      <c r="AN568" s="150" t="s">
        <v>1465</v>
      </c>
      <c r="AO568" s="412">
        <v>0</v>
      </c>
      <c r="AP568" s="225"/>
      <c r="AQ568" s="150"/>
      <c r="AR568" s="412"/>
      <c r="AS568" s="225"/>
      <c r="AT568" s="208"/>
      <c r="AU568" s="208"/>
      <c r="AV568" s="208"/>
      <c r="AW568" s="180"/>
      <c r="AX568" s="180"/>
      <c r="AY568" s="352"/>
      <c r="AZ568" s="29"/>
      <c r="BA568" s="29"/>
      <c r="BB568" s="29"/>
      <c r="BC568" s="29"/>
      <c r="BD568" s="29"/>
      <c r="BE568" s="29"/>
      <c r="BF568" s="29"/>
      <c r="BG568" s="29"/>
      <c r="BH568" s="29"/>
      <c r="BI568" s="29"/>
    </row>
    <row r="569" spans="1:61" s="39" customFormat="1" ht="82.8" x14ac:dyDescent="0.3">
      <c r="A569" s="169">
        <v>782</v>
      </c>
      <c r="B569" s="119" t="s">
        <v>8170</v>
      </c>
      <c r="C569" s="451" t="s">
        <v>1426</v>
      </c>
      <c r="D569" s="117" t="s">
        <v>1427</v>
      </c>
      <c r="E569" s="119" t="s">
        <v>8031</v>
      </c>
      <c r="F569" s="119">
        <v>24749</v>
      </c>
      <c r="G569" s="119" t="s">
        <v>8032</v>
      </c>
      <c r="H569" s="120">
        <v>2019</v>
      </c>
      <c r="I569" s="118" t="s">
        <v>8033</v>
      </c>
      <c r="J569" s="121">
        <v>36783.01</v>
      </c>
      <c r="K569" s="414" t="s">
        <v>790</v>
      </c>
      <c r="L569" s="414" t="s">
        <v>8034</v>
      </c>
      <c r="M569" s="414" t="s">
        <v>8035</v>
      </c>
      <c r="N569" s="414" t="s">
        <v>8036</v>
      </c>
      <c r="O569" s="414" t="s">
        <v>8037</v>
      </c>
      <c r="P569" s="180">
        <v>18000501</v>
      </c>
      <c r="Q569" s="152">
        <f t="shared" si="17"/>
        <v>45</v>
      </c>
      <c r="R569" s="152">
        <v>0</v>
      </c>
      <c r="S569" s="152">
        <v>0</v>
      </c>
      <c r="T569" s="152">
        <v>45</v>
      </c>
      <c r="U569" s="152">
        <f t="shared" si="18"/>
        <v>45</v>
      </c>
      <c r="V569" s="150">
        <v>50</v>
      </c>
      <c r="W569" s="452">
        <v>0</v>
      </c>
      <c r="X569" s="154" t="s">
        <v>8038</v>
      </c>
      <c r="Y569" s="414">
        <v>3</v>
      </c>
      <c r="Z569" s="414">
        <v>12</v>
      </c>
      <c r="AA569" s="414">
        <v>1</v>
      </c>
      <c r="AB569" s="414">
        <v>46</v>
      </c>
      <c r="AC569" s="414">
        <v>135</v>
      </c>
      <c r="AD569" s="414">
        <v>45</v>
      </c>
      <c r="AE569" s="455">
        <v>5</v>
      </c>
      <c r="AF569" s="412">
        <v>25</v>
      </c>
      <c r="AG569" s="151" t="s">
        <v>1427</v>
      </c>
      <c r="AH569" s="151" t="s">
        <v>1436</v>
      </c>
      <c r="AI569" s="412">
        <v>0</v>
      </c>
      <c r="AJ569" s="159" t="s">
        <v>8039</v>
      </c>
      <c r="AK569" s="151"/>
      <c r="AL569" s="412">
        <v>25</v>
      </c>
      <c r="AM569" s="159"/>
      <c r="AN569" s="151"/>
      <c r="AO569" s="418"/>
      <c r="AP569" s="159"/>
      <c r="AQ569" s="151"/>
      <c r="AR569" s="418"/>
      <c r="AS569" s="159"/>
      <c r="AT569" s="180"/>
      <c r="AU569" s="180"/>
      <c r="AV569" s="414"/>
      <c r="AW569" s="414"/>
      <c r="AX569" s="414"/>
      <c r="AY569" s="352"/>
      <c r="AZ569" s="29"/>
      <c r="BA569" s="29"/>
      <c r="BB569" s="29"/>
      <c r="BC569" s="29"/>
      <c r="BD569" s="29"/>
      <c r="BE569" s="29"/>
      <c r="BF569" s="29"/>
      <c r="BG569" s="29"/>
      <c r="BH569" s="29"/>
      <c r="BI569" s="29"/>
    </row>
    <row r="570" spans="1:61" s="39" customFormat="1" ht="69" x14ac:dyDescent="0.3">
      <c r="A570" s="169">
        <v>782</v>
      </c>
      <c r="B570" s="119" t="s">
        <v>8170</v>
      </c>
      <c r="C570" s="451" t="s">
        <v>1467</v>
      </c>
      <c r="D570" s="117" t="s">
        <v>1468</v>
      </c>
      <c r="E570" s="119" t="s">
        <v>8040</v>
      </c>
      <c r="F570" s="119">
        <v>26559</v>
      </c>
      <c r="G570" s="119" t="s">
        <v>8041</v>
      </c>
      <c r="H570" s="120">
        <v>2019</v>
      </c>
      <c r="I570" s="118" t="s">
        <v>8042</v>
      </c>
      <c r="J570" s="121">
        <v>189100</v>
      </c>
      <c r="K570" s="414" t="s">
        <v>7978</v>
      </c>
      <c r="L570" s="414" t="s">
        <v>8043</v>
      </c>
      <c r="M570" s="414" t="s">
        <v>8044</v>
      </c>
      <c r="N570" s="414" t="s">
        <v>8045</v>
      </c>
      <c r="O570" s="414" t="s">
        <v>8046</v>
      </c>
      <c r="P570" s="180">
        <v>19000190</v>
      </c>
      <c r="Q570" s="152">
        <f t="shared" si="17"/>
        <v>45</v>
      </c>
      <c r="R570" s="152">
        <v>0</v>
      </c>
      <c r="S570" s="152">
        <v>0</v>
      </c>
      <c r="T570" s="152">
        <v>45</v>
      </c>
      <c r="U570" s="152">
        <f t="shared" si="18"/>
        <v>45</v>
      </c>
      <c r="V570" s="150">
        <v>50</v>
      </c>
      <c r="W570" s="452">
        <v>0</v>
      </c>
      <c r="X570" s="154" t="s">
        <v>8047</v>
      </c>
      <c r="Y570" s="414">
        <v>6</v>
      </c>
      <c r="Z570" s="414">
        <v>3</v>
      </c>
      <c r="AA570" s="414">
        <v>1</v>
      </c>
      <c r="AB570" s="414">
        <v>46</v>
      </c>
      <c r="AC570" s="180">
        <v>5</v>
      </c>
      <c r="AD570" s="414">
        <v>45</v>
      </c>
      <c r="AE570" s="180">
        <v>5</v>
      </c>
      <c r="AF570" s="411">
        <f>AI570+AL570+AO570+AR570+AU570</f>
        <v>0</v>
      </c>
      <c r="AG570" s="151" t="s">
        <v>1477</v>
      </c>
      <c r="AH570" s="409" t="s">
        <v>1478</v>
      </c>
      <c r="AI570" s="412">
        <v>0</v>
      </c>
      <c r="AJ570" s="423" t="s">
        <v>1600</v>
      </c>
      <c r="AK570" s="436" t="s">
        <v>1478</v>
      </c>
      <c r="AL570" s="412">
        <v>0</v>
      </c>
      <c r="AM570" s="225" t="s">
        <v>1466</v>
      </c>
      <c r="AN570" s="436" t="s">
        <v>1478</v>
      </c>
      <c r="AO570" s="412">
        <v>0</v>
      </c>
      <c r="AP570" s="437" t="s">
        <v>1425</v>
      </c>
      <c r="AQ570" s="436" t="s">
        <v>1478</v>
      </c>
      <c r="AR570" s="412">
        <v>0</v>
      </c>
      <c r="AS570" s="225"/>
      <c r="AT570" s="436"/>
      <c r="AU570" s="412"/>
      <c r="AV570" s="208"/>
      <c r="AW570" s="180"/>
      <c r="AX570" s="180"/>
      <c r="AY570" s="352"/>
      <c r="AZ570" s="29"/>
      <c r="BA570" s="29"/>
      <c r="BB570" s="29"/>
      <c r="BC570" s="29"/>
      <c r="BD570" s="29"/>
      <c r="BE570" s="29"/>
      <c r="BF570" s="29"/>
      <c r="BG570" s="29"/>
      <c r="BH570" s="29"/>
      <c r="BI570" s="29"/>
    </row>
    <row r="571" spans="1:61" s="39" customFormat="1" ht="165.6" x14ac:dyDescent="0.3">
      <c r="A571" s="169">
        <v>782</v>
      </c>
      <c r="B571" s="119" t="s">
        <v>8170</v>
      </c>
      <c r="C571" s="453" t="s">
        <v>8048</v>
      </c>
      <c r="D571" s="117" t="s">
        <v>8049</v>
      </c>
      <c r="E571" s="119" t="s">
        <v>8050</v>
      </c>
      <c r="F571" s="119">
        <v>16173</v>
      </c>
      <c r="G571" s="119" t="s">
        <v>8051</v>
      </c>
      <c r="H571" s="120">
        <v>2019</v>
      </c>
      <c r="I571" s="118" t="s">
        <v>8052</v>
      </c>
      <c r="J571" s="121">
        <v>38722.81</v>
      </c>
      <c r="K571" s="454" t="s">
        <v>8772</v>
      </c>
      <c r="L571" s="180" t="s">
        <v>8053</v>
      </c>
      <c r="M571" s="180" t="s">
        <v>8054</v>
      </c>
      <c r="N571" s="180" t="s">
        <v>8055</v>
      </c>
      <c r="O571" s="180" t="s">
        <v>8056</v>
      </c>
      <c r="P571" s="180">
        <v>19000108</v>
      </c>
      <c r="Q571" s="152">
        <f t="shared" si="17"/>
        <v>45</v>
      </c>
      <c r="R571" s="152">
        <v>0</v>
      </c>
      <c r="S571" s="152">
        <v>0</v>
      </c>
      <c r="T571" s="152">
        <v>45</v>
      </c>
      <c r="U571" s="152">
        <f t="shared" si="18"/>
        <v>45</v>
      </c>
      <c r="V571" s="150">
        <v>35</v>
      </c>
      <c r="W571" s="452">
        <v>0</v>
      </c>
      <c r="X571" s="154" t="s">
        <v>8057</v>
      </c>
      <c r="Y571" s="180">
        <v>5</v>
      </c>
      <c r="Z571" s="180">
        <v>1</v>
      </c>
      <c r="AA571" s="180">
        <v>3</v>
      </c>
      <c r="AB571" s="180">
        <v>60</v>
      </c>
      <c r="AC571" s="180"/>
      <c r="AD571" s="180">
        <v>45</v>
      </c>
      <c r="AE571" s="180">
        <v>5</v>
      </c>
      <c r="AF571" s="412">
        <f>AI571+AL571+AO571</f>
        <v>0</v>
      </c>
      <c r="AG571" s="151" t="s">
        <v>8049</v>
      </c>
      <c r="AH571" s="151" t="s">
        <v>8058</v>
      </c>
      <c r="AI571" s="412">
        <v>0</v>
      </c>
      <c r="AJ571" s="150" t="s">
        <v>1466</v>
      </c>
      <c r="AK571" s="150" t="s">
        <v>8058</v>
      </c>
      <c r="AL571" s="412">
        <v>0</v>
      </c>
      <c r="AM571" s="150" t="s">
        <v>8059</v>
      </c>
      <c r="AN571" s="150" t="s">
        <v>8060</v>
      </c>
      <c r="AO571" s="412">
        <v>0</v>
      </c>
      <c r="AP571" s="456"/>
      <c r="AQ571" s="150"/>
      <c r="AR571" s="412"/>
      <c r="AS571" s="225"/>
      <c r="AT571" s="208"/>
      <c r="AU571" s="208"/>
      <c r="AV571" s="208"/>
      <c r="AW571" s="180"/>
      <c r="AX571" s="180"/>
      <c r="AY571" s="352"/>
      <c r="AZ571" s="29"/>
      <c r="BA571" s="29"/>
      <c r="BB571" s="29"/>
      <c r="BC571" s="29"/>
      <c r="BD571" s="29"/>
      <c r="BE571" s="29"/>
      <c r="BF571" s="29"/>
      <c r="BG571" s="29"/>
      <c r="BH571" s="29"/>
      <c r="BI571" s="29"/>
    </row>
    <row r="572" spans="1:61" s="39" customFormat="1" ht="124.2" x14ac:dyDescent="0.3">
      <c r="A572" s="169">
        <v>782</v>
      </c>
      <c r="B572" s="119" t="s">
        <v>8170</v>
      </c>
      <c r="C572" s="451" t="s">
        <v>8061</v>
      </c>
      <c r="D572" s="117" t="s">
        <v>1440</v>
      </c>
      <c r="E572" s="119" t="s">
        <v>8062</v>
      </c>
      <c r="F572" s="119">
        <v>30914</v>
      </c>
      <c r="G572" s="119" t="s">
        <v>8063</v>
      </c>
      <c r="H572" s="120">
        <v>2019</v>
      </c>
      <c r="I572" s="118" t="s">
        <v>8064</v>
      </c>
      <c r="J572" s="121">
        <v>64121.98</v>
      </c>
      <c r="K572" s="414" t="s">
        <v>790</v>
      </c>
      <c r="L572" s="414" t="s">
        <v>8065</v>
      </c>
      <c r="M572" s="414" t="s">
        <v>8066</v>
      </c>
      <c r="N572" s="414" t="s">
        <v>8067</v>
      </c>
      <c r="O572" s="414" t="s">
        <v>8068</v>
      </c>
      <c r="P572" s="180" t="s">
        <v>8069</v>
      </c>
      <c r="Q572" s="152">
        <f t="shared" si="17"/>
        <v>45</v>
      </c>
      <c r="R572" s="152">
        <v>0</v>
      </c>
      <c r="S572" s="152">
        <v>0</v>
      </c>
      <c r="T572" s="152">
        <v>45</v>
      </c>
      <c r="U572" s="152">
        <f t="shared" si="18"/>
        <v>45</v>
      </c>
      <c r="V572" s="150">
        <v>21</v>
      </c>
      <c r="W572" s="452">
        <v>0</v>
      </c>
      <c r="X572" s="154" t="s">
        <v>8070</v>
      </c>
      <c r="Y572" s="414">
        <v>6</v>
      </c>
      <c r="Z572" s="414">
        <v>3</v>
      </c>
      <c r="AA572" s="414">
        <v>1</v>
      </c>
      <c r="AB572" s="414">
        <v>46</v>
      </c>
      <c r="AC572" s="180">
        <v>143</v>
      </c>
      <c r="AD572" s="414">
        <v>45</v>
      </c>
      <c r="AE572" s="180">
        <v>5</v>
      </c>
      <c r="AF572" s="412">
        <f>AI572+AL572+AO572+AR572+AU572</f>
        <v>0</v>
      </c>
      <c r="AG572" s="151" t="s">
        <v>1440</v>
      </c>
      <c r="AH572" s="151" t="s">
        <v>7965</v>
      </c>
      <c r="AI572" s="412">
        <v>0</v>
      </c>
      <c r="AJ572" s="225" t="s">
        <v>1466</v>
      </c>
      <c r="AK572" s="150" t="s">
        <v>8071</v>
      </c>
      <c r="AL572" s="412">
        <v>0</v>
      </c>
      <c r="AM572" s="225" t="s">
        <v>8072</v>
      </c>
      <c r="AN572" s="150" t="s">
        <v>8071</v>
      </c>
      <c r="AO572" s="412">
        <v>0</v>
      </c>
      <c r="AP572" s="225"/>
      <c r="AQ572" s="150"/>
      <c r="AR572" s="412"/>
      <c r="AS572" s="225"/>
      <c r="AT572" s="150"/>
      <c r="AU572" s="412"/>
      <c r="AV572" s="208"/>
      <c r="AW572" s="180"/>
      <c r="AX572" s="180"/>
      <c r="AY572" s="352"/>
      <c r="AZ572" s="29"/>
      <c r="BA572" s="29"/>
      <c r="BB572" s="29"/>
      <c r="BC572" s="29"/>
      <c r="BD572" s="29"/>
      <c r="BE572" s="29"/>
      <c r="BF572" s="29"/>
      <c r="BG572" s="29"/>
      <c r="BH572" s="29"/>
      <c r="BI572" s="29"/>
    </row>
    <row r="573" spans="1:61" s="39" customFormat="1" ht="69" x14ac:dyDescent="0.3">
      <c r="A573" s="169">
        <v>782</v>
      </c>
      <c r="B573" s="119" t="s">
        <v>8170</v>
      </c>
      <c r="C573" s="451" t="s">
        <v>1467</v>
      </c>
      <c r="D573" s="117" t="s">
        <v>1468</v>
      </c>
      <c r="E573" s="119" t="s">
        <v>8040</v>
      </c>
      <c r="F573" s="119">
        <v>26559</v>
      </c>
      <c r="G573" s="119" t="s">
        <v>8073</v>
      </c>
      <c r="H573" s="120">
        <v>2019</v>
      </c>
      <c r="I573" s="118" t="s">
        <v>8074</v>
      </c>
      <c r="J573" s="121">
        <v>70914.070000000007</v>
      </c>
      <c r="K573" s="454" t="s">
        <v>8772</v>
      </c>
      <c r="L573" s="457" t="s">
        <v>8043</v>
      </c>
      <c r="M573" s="457" t="s">
        <v>8044</v>
      </c>
      <c r="N573" s="457" t="s">
        <v>8075</v>
      </c>
      <c r="O573" s="457" t="s">
        <v>8076</v>
      </c>
      <c r="P573" s="180">
        <v>19000313</v>
      </c>
      <c r="Q573" s="152">
        <f t="shared" si="17"/>
        <v>45</v>
      </c>
      <c r="R573" s="152">
        <v>0</v>
      </c>
      <c r="S573" s="152">
        <v>0</v>
      </c>
      <c r="T573" s="152">
        <v>45</v>
      </c>
      <c r="U573" s="152">
        <f t="shared" si="18"/>
        <v>45</v>
      </c>
      <c r="V573" s="150">
        <v>21</v>
      </c>
      <c r="W573" s="452">
        <v>0</v>
      </c>
      <c r="X573" s="154" t="s">
        <v>8077</v>
      </c>
      <c r="Y573" s="180">
        <v>6</v>
      </c>
      <c r="Z573" s="180">
        <v>3</v>
      </c>
      <c r="AA573" s="180">
        <v>1</v>
      </c>
      <c r="AB573" s="180">
        <v>46</v>
      </c>
      <c r="AC573" s="180"/>
      <c r="AD573" s="180">
        <v>45</v>
      </c>
      <c r="AE573" s="180">
        <v>5</v>
      </c>
      <c r="AF573" s="411">
        <f>AI573+AL573+AO573+AR573+AU573</f>
        <v>0</v>
      </c>
      <c r="AG573" s="151" t="s">
        <v>1477</v>
      </c>
      <c r="AH573" s="409" t="s">
        <v>1478</v>
      </c>
      <c r="AI573" s="412">
        <v>0</v>
      </c>
      <c r="AJ573" s="423" t="s">
        <v>1600</v>
      </c>
      <c r="AK573" s="436" t="s">
        <v>1478</v>
      </c>
      <c r="AL573" s="412">
        <v>0</v>
      </c>
      <c r="AM573" s="225" t="s">
        <v>1466</v>
      </c>
      <c r="AN573" s="436" t="s">
        <v>1478</v>
      </c>
      <c r="AO573" s="412">
        <v>0</v>
      </c>
      <c r="AP573" s="437" t="s">
        <v>1425</v>
      </c>
      <c r="AQ573" s="436" t="s">
        <v>1478</v>
      </c>
      <c r="AR573" s="412">
        <v>0</v>
      </c>
      <c r="AS573" s="225"/>
      <c r="AT573" s="150"/>
      <c r="AU573" s="412"/>
      <c r="AV573" s="208"/>
      <c r="AW573" s="180"/>
      <c r="AX573" s="180"/>
      <c r="AY573" s="352"/>
      <c r="AZ573" s="29"/>
      <c r="BA573" s="29"/>
      <c r="BB573" s="29"/>
      <c r="BC573" s="29"/>
      <c r="BD573" s="29"/>
      <c r="BE573" s="29"/>
      <c r="BF573" s="29"/>
      <c r="BG573" s="29"/>
      <c r="BH573" s="29"/>
      <c r="BI573" s="29"/>
    </row>
    <row r="574" spans="1:61" s="39" customFormat="1" ht="75.45" customHeight="1" x14ac:dyDescent="0.3">
      <c r="A574" s="458">
        <v>787</v>
      </c>
      <c r="B574" s="458" t="s">
        <v>8788</v>
      </c>
      <c r="C574" s="453" t="s">
        <v>8789</v>
      </c>
      <c r="D574" s="132" t="s">
        <v>3122</v>
      </c>
      <c r="E574" s="453" t="s">
        <v>8790</v>
      </c>
      <c r="F574" s="453" t="s">
        <v>8791</v>
      </c>
      <c r="G574" s="119" t="s">
        <v>8792</v>
      </c>
      <c r="H574" s="453">
        <v>2010</v>
      </c>
      <c r="I574" s="119" t="s">
        <v>8793</v>
      </c>
      <c r="J574" s="459">
        <v>376685</v>
      </c>
      <c r="K574" s="115" t="s">
        <v>677</v>
      </c>
      <c r="L574" s="253" t="s">
        <v>8794</v>
      </c>
      <c r="M574" s="253" t="s">
        <v>8795</v>
      </c>
      <c r="N574" s="134" t="s">
        <v>8796</v>
      </c>
      <c r="O574" s="134" t="s">
        <v>8797</v>
      </c>
      <c r="P574" s="228">
        <v>12280</v>
      </c>
      <c r="Q574" s="460">
        <v>43.442622950819676</v>
      </c>
      <c r="R574" s="461">
        <v>44.315882352941173</v>
      </c>
      <c r="S574" s="462">
        <v>11</v>
      </c>
      <c r="T574" s="462">
        <v>23</v>
      </c>
      <c r="U574" s="463">
        <f>SUM(R574:T574)</f>
        <v>78.315882352941173</v>
      </c>
      <c r="V574" s="464">
        <v>100</v>
      </c>
      <c r="W574" s="464">
        <v>100</v>
      </c>
      <c r="X574" s="465" t="s">
        <v>8798</v>
      </c>
      <c r="Y574" s="466">
        <v>3</v>
      </c>
      <c r="Z574" s="466">
        <v>2</v>
      </c>
      <c r="AA574" s="466">
        <v>3</v>
      </c>
      <c r="AB574" s="466">
        <v>4</v>
      </c>
      <c r="AC574" s="467">
        <v>149</v>
      </c>
      <c r="AD574" s="468">
        <v>23</v>
      </c>
      <c r="AE574" s="182">
        <v>5</v>
      </c>
      <c r="AF574" s="469">
        <v>100</v>
      </c>
      <c r="AG574" s="466" t="s">
        <v>3122</v>
      </c>
      <c r="AH574" s="466"/>
      <c r="AI574" s="470">
        <v>50</v>
      </c>
      <c r="AJ574" s="466" t="s">
        <v>8799</v>
      </c>
      <c r="AK574" s="466"/>
      <c r="AL574" s="468">
        <v>10</v>
      </c>
      <c r="AM574" s="466"/>
      <c r="AN574" s="466"/>
      <c r="AO574" s="471"/>
      <c r="AP574" s="466"/>
      <c r="AQ574" s="466"/>
      <c r="AR574" s="471"/>
      <c r="AS574" s="466" t="s">
        <v>1972</v>
      </c>
      <c r="AT574" s="466"/>
      <c r="AU574" s="472">
        <v>30</v>
      </c>
      <c r="AV574" s="466"/>
      <c r="AW574" s="466"/>
      <c r="AX574" s="466"/>
      <c r="AY574" s="473"/>
    </row>
    <row r="575" spans="1:61" s="39" customFormat="1" ht="82.8" x14ac:dyDescent="0.3">
      <c r="A575" s="458">
        <v>787</v>
      </c>
      <c r="B575" s="458" t="s">
        <v>8788</v>
      </c>
      <c r="C575" s="470" t="s">
        <v>8800</v>
      </c>
      <c r="D575" s="206"/>
      <c r="E575" s="470" t="s">
        <v>8801</v>
      </c>
      <c r="F575" s="470" t="s">
        <v>8802</v>
      </c>
      <c r="G575" s="470" t="s">
        <v>8803</v>
      </c>
      <c r="H575" s="470">
        <v>2002</v>
      </c>
      <c r="I575" s="470" t="s">
        <v>8804</v>
      </c>
      <c r="J575" s="470">
        <v>80653</v>
      </c>
      <c r="K575" s="474" t="s">
        <v>844</v>
      </c>
      <c r="L575" s="253" t="s">
        <v>8794</v>
      </c>
      <c r="M575" s="253" t="s">
        <v>8795</v>
      </c>
      <c r="N575" s="134" t="s">
        <v>8803</v>
      </c>
      <c r="O575" s="134" t="s">
        <v>8805</v>
      </c>
      <c r="P575" s="475" t="s">
        <v>8806</v>
      </c>
      <c r="Q575" s="460">
        <v>44.672131147540988</v>
      </c>
      <c r="R575" s="461">
        <v>9.4885882352941184</v>
      </c>
      <c r="S575" s="476">
        <v>8</v>
      </c>
      <c r="T575" s="476">
        <v>31</v>
      </c>
      <c r="U575" s="463">
        <f>SUM(R575:T575)</f>
        <v>48.488588235294117</v>
      </c>
      <c r="V575" s="477">
        <v>100</v>
      </c>
      <c r="W575" s="477">
        <v>100</v>
      </c>
      <c r="X575" s="478" t="s">
        <v>8798</v>
      </c>
      <c r="Y575" s="466">
        <v>4</v>
      </c>
      <c r="Z575" s="466">
        <v>6</v>
      </c>
      <c r="AA575" s="466">
        <v>2</v>
      </c>
      <c r="AB575" s="466">
        <v>35</v>
      </c>
      <c r="AC575" s="477">
        <v>145</v>
      </c>
      <c r="AD575" s="468">
        <v>31</v>
      </c>
      <c r="AE575" s="182">
        <v>5</v>
      </c>
      <c r="AF575" s="470">
        <v>15</v>
      </c>
      <c r="AG575" s="466"/>
      <c r="AH575" s="466"/>
      <c r="AI575" s="471"/>
      <c r="AJ575" s="466"/>
      <c r="AK575" s="466"/>
      <c r="AL575" s="471"/>
      <c r="AM575" s="466"/>
      <c r="AN575" s="466"/>
      <c r="AO575" s="471"/>
      <c r="AP575" s="466"/>
      <c r="AQ575" s="466"/>
      <c r="AR575" s="471"/>
      <c r="AS575" s="466" t="s">
        <v>8807</v>
      </c>
      <c r="AT575" s="466" t="s">
        <v>8808</v>
      </c>
      <c r="AU575" s="472">
        <v>15</v>
      </c>
      <c r="AV575" s="466"/>
      <c r="AW575" s="466"/>
      <c r="AX575" s="466"/>
      <c r="AY575" s="473"/>
    </row>
    <row r="576" spans="1:61" s="39" customFormat="1" ht="82.8" x14ac:dyDescent="0.3">
      <c r="A576" s="458">
        <v>787</v>
      </c>
      <c r="B576" s="458" t="s">
        <v>8788</v>
      </c>
      <c r="C576" s="470" t="s">
        <v>8800</v>
      </c>
      <c r="D576" s="206"/>
      <c r="E576" s="470" t="s">
        <v>3123</v>
      </c>
      <c r="F576" s="470">
        <v>4648</v>
      </c>
      <c r="G576" s="470" t="s">
        <v>8809</v>
      </c>
      <c r="H576" s="470">
        <v>2006</v>
      </c>
      <c r="I576" s="470" t="s">
        <v>8810</v>
      </c>
      <c r="J576" s="470">
        <v>122252</v>
      </c>
      <c r="K576" s="474" t="s">
        <v>664</v>
      </c>
      <c r="L576" s="253" t="s">
        <v>8794</v>
      </c>
      <c r="M576" s="253" t="s">
        <v>8795</v>
      </c>
      <c r="N576" s="134" t="s">
        <v>8811</v>
      </c>
      <c r="O576" s="134" t="s">
        <v>8812</v>
      </c>
      <c r="P576" s="475" t="s">
        <v>8813</v>
      </c>
      <c r="Q576" s="460">
        <v>57.377049180327873</v>
      </c>
      <c r="R576" s="461">
        <v>14.382588235294117</v>
      </c>
      <c r="S576" s="476">
        <v>11</v>
      </c>
      <c r="T576" s="476">
        <v>36</v>
      </c>
      <c r="U576" s="463">
        <f>SUM(R576:T576)</f>
        <v>61.382588235294115</v>
      </c>
      <c r="V576" s="477">
        <v>95</v>
      </c>
      <c r="W576" s="477">
        <v>100</v>
      </c>
      <c r="X576" s="465" t="s">
        <v>8798</v>
      </c>
      <c r="Y576" s="466">
        <v>3</v>
      </c>
      <c r="Z576" s="466">
        <v>4</v>
      </c>
      <c r="AA576" s="466">
        <v>7</v>
      </c>
      <c r="AB576" s="466">
        <v>11</v>
      </c>
      <c r="AC576" s="477">
        <v>321</v>
      </c>
      <c r="AD576" s="468">
        <v>36</v>
      </c>
      <c r="AE576" s="182">
        <v>5</v>
      </c>
      <c r="AF576" s="469">
        <v>95</v>
      </c>
      <c r="AG576" s="466" t="s">
        <v>3122</v>
      </c>
      <c r="AH576" s="466" t="s">
        <v>8814</v>
      </c>
      <c r="AI576" s="470">
        <v>35</v>
      </c>
      <c r="AJ576" s="466"/>
      <c r="AK576" s="466"/>
      <c r="AL576" s="471"/>
      <c r="AM576" s="466" t="s">
        <v>8815</v>
      </c>
      <c r="AN576" s="466" t="s">
        <v>8816</v>
      </c>
      <c r="AO576" s="468">
        <v>25</v>
      </c>
      <c r="AP576" s="466" t="s">
        <v>8817</v>
      </c>
      <c r="AQ576" s="466"/>
      <c r="AR576" s="472">
        <v>15</v>
      </c>
      <c r="AS576" s="466" t="s">
        <v>8818</v>
      </c>
      <c r="AT576" s="466"/>
      <c r="AU576" s="472">
        <v>25</v>
      </c>
      <c r="AV576" s="466"/>
      <c r="AW576" s="466"/>
      <c r="AX576" s="466"/>
      <c r="AY576" s="473"/>
    </row>
    <row r="577" spans="1:51" s="39" customFormat="1" ht="82.8" x14ac:dyDescent="0.3">
      <c r="A577" s="458">
        <v>787</v>
      </c>
      <c r="B577" s="458" t="s">
        <v>8788</v>
      </c>
      <c r="C577" s="470" t="s">
        <v>8800</v>
      </c>
      <c r="D577" s="206"/>
      <c r="E577" s="470" t="s">
        <v>8801</v>
      </c>
      <c r="F577" s="470">
        <v>12189</v>
      </c>
      <c r="G577" s="470" t="s">
        <v>8819</v>
      </c>
      <c r="H577" s="470">
        <v>2007</v>
      </c>
      <c r="I577" s="470" t="s">
        <v>8820</v>
      </c>
      <c r="J577" s="470">
        <v>103320</v>
      </c>
      <c r="K577" s="474" t="s">
        <v>655</v>
      </c>
      <c r="L577" s="253" t="s">
        <v>8794</v>
      </c>
      <c r="M577" s="253" t="s">
        <v>8795</v>
      </c>
      <c r="N577" s="134" t="s">
        <v>8821</v>
      </c>
      <c r="O577" s="134" t="s">
        <v>8822</v>
      </c>
      <c r="P577" s="475" t="s">
        <v>8823</v>
      </c>
      <c r="Q577" s="460">
        <v>47.540983606557376</v>
      </c>
      <c r="R577" s="461">
        <v>12.15529411764706</v>
      </c>
      <c r="S577" s="476">
        <v>10</v>
      </c>
      <c r="T577" s="476">
        <v>31</v>
      </c>
      <c r="U577" s="463">
        <f t="shared" ref="U577:U592" si="19">SUM(R577:T577)</f>
        <v>53.15529411764706</v>
      </c>
      <c r="V577" s="477">
        <v>80</v>
      </c>
      <c r="W577" s="477">
        <v>100</v>
      </c>
      <c r="X577" s="478" t="s">
        <v>8798</v>
      </c>
      <c r="Y577" s="466">
        <v>4</v>
      </c>
      <c r="Z577" s="466">
        <v>6</v>
      </c>
      <c r="AA577" s="466">
        <v>5</v>
      </c>
      <c r="AB577" s="466">
        <v>35</v>
      </c>
      <c r="AC577" s="477">
        <v>149</v>
      </c>
      <c r="AD577" s="468">
        <v>31</v>
      </c>
      <c r="AE577" s="182">
        <v>5</v>
      </c>
      <c r="AF577" s="469">
        <v>60</v>
      </c>
      <c r="AG577" s="466" t="s">
        <v>8817</v>
      </c>
      <c r="AH577" s="466" t="s">
        <v>8816</v>
      </c>
      <c r="AI577" s="468">
        <v>25</v>
      </c>
      <c r="AJ577" s="466" t="s">
        <v>3122</v>
      </c>
      <c r="AK577" s="466" t="s">
        <v>8824</v>
      </c>
      <c r="AL577" s="468">
        <v>20</v>
      </c>
      <c r="AM577" s="466"/>
      <c r="AN577" s="466"/>
      <c r="AO577" s="471"/>
      <c r="AP577" s="458"/>
      <c r="AQ577" s="458"/>
      <c r="AR577" s="458"/>
      <c r="AS577" s="466" t="s">
        <v>8825</v>
      </c>
      <c r="AT577" s="466"/>
      <c r="AU577" s="468">
        <v>15</v>
      </c>
      <c r="AV577" s="466"/>
      <c r="AW577" s="466"/>
      <c r="AX577" s="466"/>
      <c r="AY577" s="473"/>
    </row>
    <row r="578" spans="1:51" s="39" customFormat="1" ht="82.8" x14ac:dyDescent="0.3">
      <c r="A578" s="458">
        <v>787</v>
      </c>
      <c r="B578" s="458" t="s">
        <v>8788</v>
      </c>
      <c r="C578" s="470" t="s">
        <v>8800</v>
      </c>
      <c r="D578" s="206"/>
      <c r="E578" s="470" t="s">
        <v>3123</v>
      </c>
      <c r="F578" s="470">
        <v>4648</v>
      </c>
      <c r="G578" s="470" t="s">
        <v>8826</v>
      </c>
      <c r="H578" s="470">
        <v>2007</v>
      </c>
      <c r="I578" s="470" t="s">
        <v>8827</v>
      </c>
      <c r="J578" s="470">
        <v>142560</v>
      </c>
      <c r="K578" s="474" t="s">
        <v>655</v>
      </c>
      <c r="L578" s="253" t="s">
        <v>8794</v>
      </c>
      <c r="M578" s="253" t="s">
        <v>8795</v>
      </c>
      <c r="N578" s="134" t="s">
        <v>8828</v>
      </c>
      <c r="O578" s="134" t="s">
        <v>8829</v>
      </c>
      <c r="P578" s="475" t="s">
        <v>8830</v>
      </c>
      <c r="Q578" s="460">
        <v>58.196721311475414</v>
      </c>
      <c r="R578" s="461">
        <v>16.771764705882354</v>
      </c>
      <c r="S578" s="476">
        <v>12</v>
      </c>
      <c r="T578" s="476">
        <v>36</v>
      </c>
      <c r="U578" s="463">
        <f t="shared" si="19"/>
        <v>64.771764705882362</v>
      </c>
      <c r="V578" s="477">
        <v>90</v>
      </c>
      <c r="W578" s="477">
        <v>100</v>
      </c>
      <c r="X578" s="470" t="s">
        <v>8798</v>
      </c>
      <c r="Y578" s="466">
        <v>2</v>
      </c>
      <c r="Z578" s="466">
        <v>5</v>
      </c>
      <c r="AA578" s="466">
        <v>4</v>
      </c>
      <c r="AB578" s="466">
        <v>11</v>
      </c>
      <c r="AC578" s="477">
        <v>148</v>
      </c>
      <c r="AD578" s="468">
        <v>36</v>
      </c>
      <c r="AE578" s="182">
        <v>5</v>
      </c>
      <c r="AF578" s="469">
        <v>90</v>
      </c>
      <c r="AG578" s="466" t="s">
        <v>3122</v>
      </c>
      <c r="AH578" s="466" t="s">
        <v>8814</v>
      </c>
      <c r="AI578" s="470">
        <v>45</v>
      </c>
      <c r="AJ578" s="466" t="s">
        <v>8815</v>
      </c>
      <c r="AK578" s="466"/>
      <c r="AL578" s="468">
        <v>15</v>
      </c>
      <c r="AM578" s="466" t="s">
        <v>8817</v>
      </c>
      <c r="AN578" s="466" t="s">
        <v>8816</v>
      </c>
      <c r="AO578" s="468">
        <v>10</v>
      </c>
      <c r="AP578" s="466"/>
      <c r="AQ578" s="466"/>
      <c r="AR578" s="471"/>
      <c r="AS578" s="466" t="s">
        <v>8818</v>
      </c>
      <c r="AT578" s="466"/>
      <c r="AU578" s="472">
        <v>30</v>
      </c>
      <c r="AV578" s="466"/>
      <c r="AW578" s="466"/>
      <c r="AX578" s="466"/>
      <c r="AY578" s="473"/>
    </row>
    <row r="579" spans="1:51" s="39" customFormat="1" ht="82.8" x14ac:dyDescent="0.3">
      <c r="A579" s="458">
        <v>787</v>
      </c>
      <c r="B579" s="458" t="s">
        <v>8788</v>
      </c>
      <c r="C579" s="470" t="s">
        <v>8789</v>
      </c>
      <c r="D579" s="206"/>
      <c r="E579" s="470" t="s">
        <v>8831</v>
      </c>
      <c r="F579" s="470">
        <v>11124</v>
      </c>
      <c r="G579" s="470" t="s">
        <v>8832</v>
      </c>
      <c r="H579" s="470">
        <v>2007</v>
      </c>
      <c r="I579" s="470" t="s">
        <v>8833</v>
      </c>
      <c r="J579" s="470">
        <v>100836</v>
      </c>
      <c r="K579" s="474" t="s">
        <v>655</v>
      </c>
      <c r="L579" s="253" t="s">
        <v>8794</v>
      </c>
      <c r="M579" s="253" t="s">
        <v>8795</v>
      </c>
      <c r="N579" s="134" t="s">
        <v>8834</v>
      </c>
      <c r="O579" s="134" t="s">
        <v>8835</v>
      </c>
      <c r="P579" s="475" t="s">
        <v>8836</v>
      </c>
      <c r="Q579" s="460">
        <v>45.901639344262293</v>
      </c>
      <c r="R579" s="461">
        <v>11.863058823529412</v>
      </c>
      <c r="S579" s="476">
        <v>10</v>
      </c>
      <c r="T579" s="476">
        <v>30</v>
      </c>
      <c r="U579" s="463">
        <f t="shared" si="19"/>
        <v>51.863058823529414</v>
      </c>
      <c r="V579" s="477">
        <v>90</v>
      </c>
      <c r="W579" s="477">
        <v>100</v>
      </c>
      <c r="X579" s="465" t="s">
        <v>8798</v>
      </c>
      <c r="Y579" s="466">
        <v>3</v>
      </c>
      <c r="Z579" s="466">
        <v>2</v>
      </c>
      <c r="AA579" s="466">
        <v>1</v>
      </c>
      <c r="AB579" s="466">
        <v>4</v>
      </c>
      <c r="AC579" s="477">
        <v>138</v>
      </c>
      <c r="AD579" s="468">
        <v>30</v>
      </c>
      <c r="AE579" s="182">
        <v>5</v>
      </c>
      <c r="AF579" s="469">
        <v>80</v>
      </c>
      <c r="AG579" s="466" t="s">
        <v>8799</v>
      </c>
      <c r="AH579" s="466"/>
      <c r="AI579" s="470">
        <v>55</v>
      </c>
      <c r="AJ579" s="466"/>
      <c r="AK579" s="466"/>
      <c r="AL579" s="471"/>
      <c r="AM579" s="466"/>
      <c r="AN579" s="466"/>
      <c r="AO579" s="471"/>
      <c r="AP579" s="466"/>
      <c r="AQ579" s="466"/>
      <c r="AR579" s="471"/>
      <c r="AS579" s="466" t="s">
        <v>2418</v>
      </c>
      <c r="AT579" s="466"/>
      <c r="AU579" s="472">
        <v>25</v>
      </c>
      <c r="AV579" s="466"/>
      <c r="AW579" s="466"/>
      <c r="AX579" s="466"/>
      <c r="AY579" s="473"/>
    </row>
    <row r="580" spans="1:51" s="39" customFormat="1" ht="345" x14ac:dyDescent="0.3">
      <c r="A580" s="458">
        <v>787</v>
      </c>
      <c r="B580" s="458" t="s">
        <v>8788</v>
      </c>
      <c r="C580" s="470" t="s">
        <v>8800</v>
      </c>
      <c r="D580" s="206" t="s">
        <v>1602</v>
      </c>
      <c r="E580" s="470" t="s">
        <v>8837</v>
      </c>
      <c r="F580" s="470" t="s">
        <v>8838</v>
      </c>
      <c r="G580" s="470" t="s">
        <v>8839</v>
      </c>
      <c r="H580" s="470">
        <v>2012</v>
      </c>
      <c r="I580" s="470" t="s">
        <v>8839</v>
      </c>
      <c r="J580" s="470">
        <v>218160</v>
      </c>
      <c r="K580" s="474" t="s">
        <v>8962</v>
      </c>
      <c r="L580" s="253" t="s">
        <v>8794</v>
      </c>
      <c r="M580" s="253" t="s">
        <v>8795</v>
      </c>
      <c r="N580" s="441" t="s">
        <v>8840</v>
      </c>
      <c r="O580" s="441" t="s">
        <v>8841</v>
      </c>
      <c r="P580" s="392">
        <v>13054</v>
      </c>
      <c r="Q580" s="460">
        <v>50.819672131147541</v>
      </c>
      <c r="R580" s="461">
        <v>25.665882352941175</v>
      </c>
      <c r="S580" s="468">
        <v>11</v>
      </c>
      <c r="T580" s="468">
        <v>27</v>
      </c>
      <c r="U580" s="463">
        <f t="shared" si="19"/>
        <v>63.665882352941175</v>
      </c>
      <c r="V580" s="479">
        <v>100</v>
      </c>
      <c r="W580" s="469">
        <v>72</v>
      </c>
      <c r="X580" s="470" t="s">
        <v>8798</v>
      </c>
      <c r="Y580" s="466">
        <v>3</v>
      </c>
      <c r="Z580" s="466">
        <v>1</v>
      </c>
      <c r="AA580" s="466">
        <v>3</v>
      </c>
      <c r="AB580" s="466">
        <v>4</v>
      </c>
      <c r="AC580" s="469">
        <v>159</v>
      </c>
      <c r="AD580" s="468">
        <v>27</v>
      </c>
      <c r="AE580" s="182">
        <v>5</v>
      </c>
      <c r="AF580" s="480">
        <v>100</v>
      </c>
      <c r="AG580" s="472" t="s">
        <v>8842</v>
      </c>
      <c r="AH580" s="472" t="s">
        <v>8843</v>
      </c>
      <c r="AI580" s="481">
        <v>50</v>
      </c>
      <c r="AJ580" s="472" t="s">
        <v>8844</v>
      </c>
      <c r="AK580" s="472" t="s">
        <v>8845</v>
      </c>
      <c r="AL580" s="472">
        <v>10</v>
      </c>
      <c r="AM580" s="472" t="s">
        <v>8846</v>
      </c>
      <c r="AN580" s="472" t="s">
        <v>8847</v>
      </c>
      <c r="AO580" s="480">
        <v>20</v>
      </c>
      <c r="AP580" s="482" t="s">
        <v>8848</v>
      </c>
      <c r="AQ580" s="482" t="s">
        <v>8849</v>
      </c>
      <c r="AR580" s="472">
        <v>10</v>
      </c>
      <c r="AS580" s="466" t="s">
        <v>8850</v>
      </c>
      <c r="AT580" s="466"/>
      <c r="AU580" s="472">
        <v>10</v>
      </c>
      <c r="AV580" s="466"/>
      <c r="AW580" s="466"/>
      <c r="AX580" s="466"/>
      <c r="AY580" s="473"/>
    </row>
    <row r="581" spans="1:51" s="39" customFormat="1" ht="179.4" x14ac:dyDescent="0.3">
      <c r="A581" s="458">
        <v>787</v>
      </c>
      <c r="B581" s="458" t="s">
        <v>8788</v>
      </c>
      <c r="C581" s="470" t="s">
        <v>8789</v>
      </c>
      <c r="D581" s="206"/>
      <c r="E581" s="470" t="s">
        <v>8851</v>
      </c>
      <c r="F581" s="470">
        <v>15490</v>
      </c>
      <c r="G581" s="470" t="s">
        <v>8852</v>
      </c>
      <c r="H581" s="470">
        <v>2020</v>
      </c>
      <c r="I581" s="470" t="s">
        <v>8853</v>
      </c>
      <c r="J581" s="470">
        <v>67472.14</v>
      </c>
      <c r="K581" s="474" t="s">
        <v>8963</v>
      </c>
      <c r="L581" s="253" t="s">
        <v>8794</v>
      </c>
      <c r="M581" s="253" t="s">
        <v>8795</v>
      </c>
      <c r="N581" s="441" t="s">
        <v>8854</v>
      </c>
      <c r="O581" s="441" t="s">
        <v>8855</v>
      </c>
      <c r="P581" s="392">
        <v>15488</v>
      </c>
      <c r="Q581" s="460">
        <v>40.98</v>
      </c>
      <c r="R581" s="461">
        <v>7.94</v>
      </c>
      <c r="S581" s="468">
        <v>9</v>
      </c>
      <c r="T581" s="468">
        <v>27</v>
      </c>
      <c r="U581" s="463">
        <f t="shared" si="19"/>
        <v>43.94</v>
      </c>
      <c r="V581" s="483"/>
      <c r="W581" s="470"/>
      <c r="X581" s="478" t="s">
        <v>8798</v>
      </c>
      <c r="Y581" s="466">
        <v>3</v>
      </c>
      <c r="Z581" s="466">
        <v>12</v>
      </c>
      <c r="AA581" s="466">
        <v>2</v>
      </c>
      <c r="AB581" s="466">
        <v>4</v>
      </c>
      <c r="AC581" s="469"/>
      <c r="AD581" s="468">
        <v>22</v>
      </c>
      <c r="AE581" s="182">
        <v>5</v>
      </c>
      <c r="AF581" s="469">
        <v>80</v>
      </c>
      <c r="AG581" s="466" t="s">
        <v>8799</v>
      </c>
      <c r="AH581" s="466" t="s">
        <v>8856</v>
      </c>
      <c r="AI581" s="470">
        <v>60</v>
      </c>
      <c r="AJ581" s="484" t="s">
        <v>8857</v>
      </c>
      <c r="AK581" s="485" t="s">
        <v>8858</v>
      </c>
      <c r="AL581" s="470">
        <v>20</v>
      </c>
      <c r="AM581" s="470"/>
      <c r="AN581" s="470"/>
      <c r="AO581" s="470"/>
      <c r="AP581" s="466"/>
      <c r="AQ581" s="466"/>
      <c r="AR581" s="471"/>
      <c r="AS581" s="466" t="s">
        <v>8850</v>
      </c>
      <c r="AT581" s="466"/>
      <c r="AU581" s="485">
        <v>20</v>
      </c>
      <c r="AV581" s="466"/>
      <c r="AW581" s="466"/>
      <c r="AX581" s="466"/>
      <c r="AY581" s="473"/>
    </row>
    <row r="582" spans="1:51" s="39" customFormat="1" ht="276" x14ac:dyDescent="0.3">
      <c r="A582" s="458">
        <v>787</v>
      </c>
      <c r="B582" s="458" t="s">
        <v>8788</v>
      </c>
      <c r="C582" s="470" t="s">
        <v>8800</v>
      </c>
      <c r="D582" s="206"/>
      <c r="E582" s="470" t="s">
        <v>8859</v>
      </c>
      <c r="F582" s="470">
        <v>23598</v>
      </c>
      <c r="G582" s="470" t="s">
        <v>8860</v>
      </c>
      <c r="H582" s="470">
        <v>2008</v>
      </c>
      <c r="I582" s="470" t="s">
        <v>8861</v>
      </c>
      <c r="J582" s="470">
        <v>82427</v>
      </c>
      <c r="K582" s="474" t="s">
        <v>8964</v>
      </c>
      <c r="L582" s="253" t="s">
        <v>8794</v>
      </c>
      <c r="M582" s="253" t="s">
        <v>8795</v>
      </c>
      <c r="N582" s="441" t="s">
        <v>8862</v>
      </c>
      <c r="O582" s="441" t="s">
        <v>8863</v>
      </c>
      <c r="P582" s="392">
        <v>11796</v>
      </c>
      <c r="Q582" s="460">
        <v>38.934426229508198</v>
      </c>
      <c r="R582" s="461">
        <v>9.6972941176470595</v>
      </c>
      <c r="S582" s="468">
        <v>9</v>
      </c>
      <c r="T582" s="468">
        <v>21</v>
      </c>
      <c r="U582" s="463">
        <f t="shared" si="19"/>
        <v>39.697294117647061</v>
      </c>
      <c r="V582" s="470">
        <v>35</v>
      </c>
      <c r="W582" s="470">
        <v>100</v>
      </c>
      <c r="X582" s="465" t="s">
        <v>8798</v>
      </c>
      <c r="Y582" s="466">
        <v>3</v>
      </c>
      <c r="Z582" s="466">
        <v>11</v>
      </c>
      <c r="AA582" s="466">
        <v>5</v>
      </c>
      <c r="AB582" s="466">
        <v>35</v>
      </c>
      <c r="AC582" s="469"/>
      <c r="AD582" s="468">
        <v>21</v>
      </c>
      <c r="AE582" s="182">
        <v>5</v>
      </c>
      <c r="AF582" s="480">
        <v>35</v>
      </c>
      <c r="AG582" s="466" t="s">
        <v>8864</v>
      </c>
      <c r="AH582" s="466" t="s">
        <v>8865</v>
      </c>
      <c r="AI582" s="470">
        <v>20</v>
      </c>
      <c r="AJ582" s="466"/>
      <c r="AK582" s="466"/>
      <c r="AL582" s="471"/>
      <c r="AM582" s="466"/>
      <c r="AN582" s="466"/>
      <c r="AO582" s="471"/>
      <c r="AP582" s="466"/>
      <c r="AQ582" s="466"/>
      <c r="AR582" s="471"/>
      <c r="AS582" s="229" t="s">
        <v>8866</v>
      </c>
      <c r="AT582" s="466" t="s">
        <v>8867</v>
      </c>
      <c r="AU582" s="470">
        <v>15</v>
      </c>
      <c r="AV582" s="466"/>
      <c r="AW582" s="466"/>
      <c r="AX582" s="466"/>
      <c r="AY582" s="473"/>
    </row>
    <row r="583" spans="1:51" s="39" customFormat="1" ht="234.6" x14ac:dyDescent="0.3">
      <c r="A583" s="458">
        <v>787</v>
      </c>
      <c r="B583" s="458" t="s">
        <v>8788</v>
      </c>
      <c r="C583" s="470" t="s">
        <v>8789</v>
      </c>
      <c r="D583" s="206"/>
      <c r="E583" s="470" t="s">
        <v>8868</v>
      </c>
      <c r="F583" s="470">
        <v>24402</v>
      </c>
      <c r="G583" s="470" t="s">
        <v>8869</v>
      </c>
      <c r="H583" s="470">
        <v>2011</v>
      </c>
      <c r="I583" s="470" t="s">
        <v>8870</v>
      </c>
      <c r="J583" s="470">
        <v>96037</v>
      </c>
      <c r="K583" s="474" t="s">
        <v>8965</v>
      </c>
      <c r="L583" s="253" t="s">
        <v>8794</v>
      </c>
      <c r="M583" s="253" t="s">
        <v>8795</v>
      </c>
      <c r="N583" s="441" t="s">
        <v>8871</v>
      </c>
      <c r="O583" s="441" t="s">
        <v>8872</v>
      </c>
      <c r="P583" s="392">
        <v>12553</v>
      </c>
      <c r="Q583" s="460">
        <v>40.16393442622951</v>
      </c>
      <c r="R583" s="461">
        <v>11.298470588235293</v>
      </c>
      <c r="S583" s="468">
        <v>9</v>
      </c>
      <c r="T583" s="468">
        <v>21</v>
      </c>
      <c r="U583" s="463">
        <f>SUM(R583:T583)</f>
        <v>41.29847058823529</v>
      </c>
      <c r="V583" s="469">
        <v>70</v>
      </c>
      <c r="W583" s="470">
        <v>100</v>
      </c>
      <c r="X583" s="470" t="s">
        <v>8798</v>
      </c>
      <c r="Y583" s="466">
        <v>2</v>
      </c>
      <c r="Z583" s="466">
        <v>2</v>
      </c>
      <c r="AA583" s="466">
        <v>1</v>
      </c>
      <c r="AB583" s="466">
        <v>60</v>
      </c>
      <c r="AC583" s="469"/>
      <c r="AD583" s="468">
        <v>21</v>
      </c>
      <c r="AE583" s="182">
        <v>5</v>
      </c>
      <c r="AF583" s="469">
        <v>20</v>
      </c>
      <c r="AG583" s="466" t="s">
        <v>8799</v>
      </c>
      <c r="AH583" s="466" t="s">
        <v>8873</v>
      </c>
      <c r="AI583" s="470">
        <v>10</v>
      </c>
      <c r="AJ583" s="470" t="s">
        <v>8857</v>
      </c>
      <c r="AK583" s="466" t="s">
        <v>8873</v>
      </c>
      <c r="AL583" s="470">
        <v>5</v>
      </c>
      <c r="AM583" s="470" t="s">
        <v>3122</v>
      </c>
      <c r="AN583" s="466" t="s">
        <v>8873</v>
      </c>
      <c r="AO583" s="470">
        <v>5</v>
      </c>
      <c r="AP583" s="470"/>
      <c r="AQ583" s="466"/>
      <c r="AR583" s="470"/>
      <c r="AS583" s="229"/>
      <c r="AT583" s="470"/>
      <c r="AU583" s="470"/>
      <c r="AV583" s="470"/>
      <c r="AW583" s="470"/>
      <c r="AX583" s="470"/>
      <c r="AY583" s="473"/>
    </row>
    <row r="584" spans="1:51" s="39" customFormat="1" ht="154.5" customHeight="1" x14ac:dyDescent="0.3">
      <c r="A584" s="458">
        <v>787</v>
      </c>
      <c r="B584" s="458" t="s">
        <v>8788</v>
      </c>
      <c r="C584" s="470" t="s">
        <v>8800</v>
      </c>
      <c r="D584" s="206"/>
      <c r="E584" s="470" t="s">
        <v>8874</v>
      </c>
      <c r="F584" s="470" t="s">
        <v>8875</v>
      </c>
      <c r="G584" s="470" t="s">
        <v>8876</v>
      </c>
      <c r="H584" s="470">
        <v>2010</v>
      </c>
      <c r="I584" s="470" t="s">
        <v>8877</v>
      </c>
      <c r="J584" s="470">
        <v>124979.19</v>
      </c>
      <c r="K584" s="474" t="s">
        <v>8966</v>
      </c>
      <c r="L584" s="253" t="s">
        <v>8794</v>
      </c>
      <c r="M584" s="253" t="s">
        <v>8795</v>
      </c>
      <c r="N584" s="441" t="s">
        <v>8878</v>
      </c>
      <c r="O584" s="441" t="s">
        <v>8879</v>
      </c>
      <c r="P584" s="392">
        <v>12554</v>
      </c>
      <c r="Q584" s="460">
        <v>40.16393442622951</v>
      </c>
      <c r="R584" s="461">
        <v>14.70343411764706</v>
      </c>
      <c r="S584" s="468">
        <v>9</v>
      </c>
      <c r="T584" s="468">
        <v>18</v>
      </c>
      <c r="U584" s="463">
        <f t="shared" si="19"/>
        <v>41.703434117647063</v>
      </c>
      <c r="V584" s="469">
        <v>70</v>
      </c>
      <c r="W584" s="470">
        <v>100</v>
      </c>
      <c r="X584" s="470" t="s">
        <v>8798</v>
      </c>
      <c r="Y584" s="466">
        <v>3</v>
      </c>
      <c r="Z584" s="466">
        <v>1</v>
      </c>
      <c r="AA584" s="466">
        <v>4</v>
      </c>
      <c r="AB584" s="466">
        <v>4</v>
      </c>
      <c r="AC584" s="469"/>
      <c r="AD584" s="468">
        <v>18</v>
      </c>
      <c r="AE584" s="486">
        <v>5</v>
      </c>
      <c r="AF584" s="469">
        <v>70</v>
      </c>
      <c r="AG584" s="466" t="s">
        <v>8815</v>
      </c>
      <c r="AH584" s="466" t="s">
        <v>8873</v>
      </c>
      <c r="AI584" s="470">
        <v>25</v>
      </c>
      <c r="AJ584" s="466" t="s">
        <v>8880</v>
      </c>
      <c r="AK584" s="466" t="s">
        <v>8881</v>
      </c>
      <c r="AL584" s="470">
        <v>10</v>
      </c>
      <c r="AM584" s="470" t="s">
        <v>8882</v>
      </c>
      <c r="AN584" s="466" t="s">
        <v>8883</v>
      </c>
      <c r="AO584" s="470">
        <v>10</v>
      </c>
      <c r="AP584" s="466" t="s">
        <v>8884</v>
      </c>
      <c r="AQ584" s="466" t="s">
        <v>8883</v>
      </c>
      <c r="AR584" s="470">
        <v>25</v>
      </c>
      <c r="AS584" s="466"/>
      <c r="AT584" s="466"/>
      <c r="AU584" s="470"/>
      <c r="AV584" s="466"/>
      <c r="AW584" s="466"/>
      <c r="AX584" s="466"/>
      <c r="AY584" s="473"/>
    </row>
    <row r="585" spans="1:51" s="39" customFormat="1" ht="193.2" x14ac:dyDescent="0.3">
      <c r="A585" s="458">
        <v>787</v>
      </c>
      <c r="B585" s="458" t="s">
        <v>8788</v>
      </c>
      <c r="C585" s="470" t="s">
        <v>8800</v>
      </c>
      <c r="D585" s="206"/>
      <c r="E585" s="470" t="s">
        <v>8885</v>
      </c>
      <c r="F585" s="470">
        <v>25809</v>
      </c>
      <c r="G585" s="470" t="s">
        <v>8886</v>
      </c>
      <c r="H585" s="470">
        <v>2010</v>
      </c>
      <c r="I585" s="470" t="s">
        <v>8887</v>
      </c>
      <c r="J585" s="470">
        <v>95302.78</v>
      </c>
      <c r="K585" s="474" t="s">
        <v>8967</v>
      </c>
      <c r="L585" s="253" t="s">
        <v>8794</v>
      </c>
      <c r="M585" s="253" t="s">
        <v>8795</v>
      </c>
      <c r="N585" s="441" t="s">
        <v>8888</v>
      </c>
      <c r="O585" s="441" t="s">
        <v>8889</v>
      </c>
      <c r="P585" s="392">
        <v>12568</v>
      </c>
      <c r="Q585" s="460">
        <v>37.295081967213115</v>
      </c>
      <c r="R585" s="461">
        <v>11.212091764705882</v>
      </c>
      <c r="S585" s="468">
        <v>9</v>
      </c>
      <c r="T585" s="468">
        <v>18</v>
      </c>
      <c r="U585" s="463">
        <f t="shared" si="19"/>
        <v>38.212091764705882</v>
      </c>
      <c r="V585" s="469">
        <v>40</v>
      </c>
      <c r="W585" s="470">
        <v>100</v>
      </c>
      <c r="X585" s="465" t="s">
        <v>8798</v>
      </c>
      <c r="Y585" s="466">
        <v>4</v>
      </c>
      <c r="Z585" s="466">
        <v>6</v>
      </c>
      <c r="AA585" s="466">
        <v>3</v>
      </c>
      <c r="AB585" s="466">
        <v>4</v>
      </c>
      <c r="AC585" s="469"/>
      <c r="AD585" s="468">
        <v>18</v>
      </c>
      <c r="AE585" s="486">
        <v>5</v>
      </c>
      <c r="AF585" s="469">
        <v>50</v>
      </c>
      <c r="AG585" s="466"/>
      <c r="AH585" s="466"/>
      <c r="AI585" s="470"/>
      <c r="AJ585" s="466"/>
      <c r="AK585" s="466"/>
      <c r="AL585" s="471"/>
      <c r="AM585" s="466"/>
      <c r="AN585" s="466"/>
      <c r="AO585" s="471"/>
      <c r="AP585" s="466"/>
      <c r="AQ585" s="466"/>
      <c r="AR585" s="471"/>
      <c r="AS585" s="466" t="s">
        <v>8890</v>
      </c>
      <c r="AT585" s="466"/>
      <c r="AU585" s="470">
        <v>20</v>
      </c>
      <c r="AV585" s="466" t="s">
        <v>8891</v>
      </c>
      <c r="AW585" s="466"/>
      <c r="AX585" s="466">
        <v>20</v>
      </c>
      <c r="AY585" s="473"/>
    </row>
    <row r="586" spans="1:51" s="39" customFormat="1" ht="386.4" x14ac:dyDescent="0.3">
      <c r="A586" s="458">
        <v>787</v>
      </c>
      <c r="B586" s="458" t="s">
        <v>8788</v>
      </c>
      <c r="C586" s="470" t="s">
        <v>8789</v>
      </c>
      <c r="D586" s="206"/>
      <c r="E586" s="470" t="s">
        <v>8892</v>
      </c>
      <c r="F586" s="470">
        <v>15104</v>
      </c>
      <c r="G586" s="470" t="s">
        <v>8893</v>
      </c>
      <c r="H586" s="470">
        <v>2011</v>
      </c>
      <c r="I586" s="470" t="s">
        <v>8894</v>
      </c>
      <c r="J586" s="470">
        <v>92557.03</v>
      </c>
      <c r="K586" s="474" t="s">
        <v>8968</v>
      </c>
      <c r="L586" s="253" t="s">
        <v>8794</v>
      </c>
      <c r="M586" s="253" t="s">
        <v>8795</v>
      </c>
      <c r="N586" s="441" t="s">
        <v>8895</v>
      </c>
      <c r="O586" s="441" t="s">
        <v>8896</v>
      </c>
      <c r="P586" s="392">
        <v>12665</v>
      </c>
      <c r="Q586" s="460">
        <v>36.885245901639344</v>
      </c>
      <c r="R586" s="461">
        <v>10.889062352941176</v>
      </c>
      <c r="S586" s="468">
        <v>9</v>
      </c>
      <c r="T586" s="468">
        <v>18</v>
      </c>
      <c r="U586" s="463">
        <f t="shared" si="19"/>
        <v>37.889062352941174</v>
      </c>
      <c r="V586" s="469">
        <v>65</v>
      </c>
      <c r="W586" s="470">
        <v>97</v>
      </c>
      <c r="X586" s="470" t="s">
        <v>8798</v>
      </c>
      <c r="Y586" s="466">
        <v>3</v>
      </c>
      <c r="Z586" s="466">
        <v>10</v>
      </c>
      <c r="AA586" s="466">
        <v>2</v>
      </c>
      <c r="AB586" s="466">
        <v>60</v>
      </c>
      <c r="AC586" s="469"/>
      <c r="AD586" s="468">
        <v>18</v>
      </c>
      <c r="AE586" s="486">
        <v>5</v>
      </c>
      <c r="AF586" s="469">
        <v>40</v>
      </c>
      <c r="AG586" s="466" t="s">
        <v>8799</v>
      </c>
      <c r="AH586" s="466" t="s">
        <v>8873</v>
      </c>
      <c r="AI586" s="470">
        <v>40</v>
      </c>
      <c r="AJ586" s="466"/>
      <c r="AK586" s="466"/>
      <c r="AL586" s="470"/>
      <c r="AM586" s="466"/>
      <c r="AN586" s="466"/>
      <c r="AO586" s="471"/>
      <c r="AP586" s="466"/>
      <c r="AQ586" s="466"/>
      <c r="AR586" s="471"/>
      <c r="AS586" s="466"/>
      <c r="AT586" s="466"/>
      <c r="AU586" s="471"/>
      <c r="AV586" s="466"/>
      <c r="AW586" s="466"/>
      <c r="AX586" s="466"/>
      <c r="AY586" s="473"/>
    </row>
    <row r="587" spans="1:51" s="39" customFormat="1" ht="124.2" x14ac:dyDescent="0.3">
      <c r="A587" s="458">
        <v>787</v>
      </c>
      <c r="B587" s="458" t="s">
        <v>8788</v>
      </c>
      <c r="C587" s="470" t="s">
        <v>8800</v>
      </c>
      <c r="D587" s="206"/>
      <c r="E587" s="470" t="s">
        <v>8885</v>
      </c>
      <c r="F587" s="470" t="s">
        <v>8897</v>
      </c>
      <c r="G587" s="470" t="s">
        <v>8898</v>
      </c>
      <c r="H587" s="470">
        <v>2011</v>
      </c>
      <c r="I587" s="470" t="s">
        <v>8899</v>
      </c>
      <c r="J587" s="470">
        <v>51240.97</v>
      </c>
      <c r="K587" s="474" t="s">
        <v>8969</v>
      </c>
      <c r="L587" s="253" t="s">
        <v>8794</v>
      </c>
      <c r="M587" s="253" t="s">
        <v>8795</v>
      </c>
      <c r="N587" s="441" t="s">
        <v>8900</v>
      </c>
      <c r="O587" s="441" t="s">
        <v>8901</v>
      </c>
      <c r="P587" s="392">
        <v>12828</v>
      </c>
      <c r="Q587" s="460">
        <v>31.557377049180328</v>
      </c>
      <c r="R587" s="461">
        <v>6.0283494117647063</v>
      </c>
      <c r="S587" s="468">
        <v>9</v>
      </c>
      <c r="T587" s="468">
        <v>18</v>
      </c>
      <c r="U587" s="463">
        <f t="shared" si="19"/>
        <v>33.028349411764708</v>
      </c>
      <c r="V587" s="469">
        <v>80</v>
      </c>
      <c r="W587" s="470">
        <v>88</v>
      </c>
      <c r="X587" s="470" t="s">
        <v>8798</v>
      </c>
      <c r="Y587" s="466">
        <v>3</v>
      </c>
      <c r="Z587" s="466">
        <v>11</v>
      </c>
      <c r="AA587" s="466">
        <v>5</v>
      </c>
      <c r="AB587" s="466">
        <v>4</v>
      </c>
      <c r="AC587" s="469"/>
      <c r="AD587" s="468">
        <v>18</v>
      </c>
      <c r="AE587" s="486">
        <v>5</v>
      </c>
      <c r="AF587" s="469">
        <v>90</v>
      </c>
      <c r="AG587" s="466" t="s">
        <v>8902</v>
      </c>
      <c r="AH587" s="466" t="s">
        <v>8903</v>
      </c>
      <c r="AI587" s="470">
        <v>40</v>
      </c>
      <c r="AJ587" s="466"/>
      <c r="AK587" s="466"/>
      <c r="AL587" s="470"/>
      <c r="AM587" s="466"/>
      <c r="AN587" s="466"/>
      <c r="AO587" s="471"/>
      <c r="AP587" s="466"/>
      <c r="AQ587" s="466"/>
      <c r="AR587" s="471"/>
      <c r="AS587" s="466" t="s">
        <v>8891</v>
      </c>
      <c r="AT587" s="466"/>
      <c r="AU587" s="466">
        <v>50</v>
      </c>
      <c r="AV587" s="466"/>
      <c r="AW587" s="466"/>
      <c r="AX587" s="466"/>
      <c r="AY587" s="473"/>
    </row>
    <row r="588" spans="1:51" s="39" customFormat="1" ht="238.5" customHeight="1" x14ac:dyDescent="0.3">
      <c r="A588" s="458">
        <v>787</v>
      </c>
      <c r="B588" s="458" t="s">
        <v>8788</v>
      </c>
      <c r="C588" s="470" t="s">
        <v>8789</v>
      </c>
      <c r="D588" s="206"/>
      <c r="E588" s="470" t="s">
        <v>8904</v>
      </c>
      <c r="F588" s="470">
        <v>21455</v>
      </c>
      <c r="G588" s="470" t="s">
        <v>8905</v>
      </c>
      <c r="H588" s="470">
        <v>2012</v>
      </c>
      <c r="I588" s="470" t="s">
        <v>8906</v>
      </c>
      <c r="J588" s="470">
        <v>54844.800000000003</v>
      </c>
      <c r="K588" s="474" t="s">
        <v>8970</v>
      </c>
      <c r="L588" s="253" t="s">
        <v>8794</v>
      </c>
      <c r="M588" s="253" t="s">
        <v>8795</v>
      </c>
      <c r="N588" s="441" t="s">
        <v>8907</v>
      </c>
      <c r="O588" s="441" t="s">
        <v>8908</v>
      </c>
      <c r="P588" s="392">
        <v>13170</v>
      </c>
      <c r="Q588" s="460">
        <v>36.885245901639344</v>
      </c>
      <c r="R588" s="461">
        <v>6.4523294117647065</v>
      </c>
      <c r="S588" s="468">
        <v>9</v>
      </c>
      <c r="T588" s="468">
        <v>23</v>
      </c>
      <c r="U588" s="463">
        <f>SUM(R588:T588)</f>
        <v>38.452329411764708</v>
      </c>
      <c r="V588" s="469">
        <v>35</v>
      </c>
      <c r="W588" s="470">
        <v>100</v>
      </c>
      <c r="X588" s="465" t="s">
        <v>8798</v>
      </c>
      <c r="Y588" s="466">
        <v>1</v>
      </c>
      <c r="Z588" s="466">
        <v>5</v>
      </c>
      <c r="AA588" s="466">
        <v>3</v>
      </c>
      <c r="AB588" s="466">
        <v>60</v>
      </c>
      <c r="AC588" s="469"/>
      <c r="AD588" s="468">
        <v>23</v>
      </c>
      <c r="AE588" s="486">
        <v>5</v>
      </c>
      <c r="AF588" s="469">
        <v>40</v>
      </c>
      <c r="AG588" s="466" t="s">
        <v>8799</v>
      </c>
      <c r="AH588" s="466" t="s">
        <v>8904</v>
      </c>
      <c r="AI588" s="470">
        <v>20</v>
      </c>
      <c r="AJ588" s="466"/>
      <c r="AK588" s="466" t="s">
        <v>8909</v>
      </c>
      <c r="AL588" s="471"/>
      <c r="AM588" s="466"/>
      <c r="AN588" s="466"/>
      <c r="AO588" s="471"/>
      <c r="AP588" s="466"/>
      <c r="AQ588" s="466"/>
      <c r="AR588" s="471"/>
      <c r="AS588" s="393" t="s">
        <v>8910</v>
      </c>
      <c r="AT588" s="393"/>
      <c r="AU588" s="393">
        <v>40</v>
      </c>
      <c r="AV588" s="482" t="s">
        <v>8911</v>
      </c>
      <c r="AW588" s="482" t="s">
        <v>8912</v>
      </c>
      <c r="AX588" s="182">
        <v>40</v>
      </c>
      <c r="AY588" s="473"/>
    </row>
    <row r="589" spans="1:51" s="39" customFormat="1" ht="165.6" x14ac:dyDescent="0.3">
      <c r="A589" s="458">
        <v>787</v>
      </c>
      <c r="B589" s="458" t="s">
        <v>8788</v>
      </c>
      <c r="C589" s="470" t="s">
        <v>8789</v>
      </c>
      <c r="D589" s="206"/>
      <c r="E589" s="470" t="s">
        <v>8904</v>
      </c>
      <c r="F589" s="470" t="s">
        <v>8913</v>
      </c>
      <c r="G589" s="470" t="s">
        <v>8914</v>
      </c>
      <c r="H589" s="470">
        <v>2014</v>
      </c>
      <c r="I589" s="470" t="s">
        <v>8915</v>
      </c>
      <c r="J589" s="470">
        <v>76110</v>
      </c>
      <c r="K589" s="474" t="s">
        <v>8971</v>
      </c>
      <c r="L589" s="253" t="s">
        <v>8794</v>
      </c>
      <c r="M589" s="253" t="s">
        <v>8795</v>
      </c>
      <c r="N589" s="441" t="s">
        <v>8916</v>
      </c>
      <c r="O589" s="441" t="s">
        <v>8917</v>
      </c>
      <c r="P589" s="392">
        <v>13776</v>
      </c>
      <c r="Q589" s="487">
        <v>39.344262295081968</v>
      </c>
      <c r="R589" s="461">
        <v>8.9541176470588244</v>
      </c>
      <c r="S589" s="468">
        <v>9</v>
      </c>
      <c r="T589" s="468">
        <v>23</v>
      </c>
      <c r="U589" s="463">
        <f>SUM(R589:T589)</f>
        <v>40.954117647058823</v>
      </c>
      <c r="V589" s="466">
        <v>80</v>
      </c>
      <c r="W589" s="466">
        <v>90</v>
      </c>
      <c r="X589" s="470" t="s">
        <v>8798</v>
      </c>
      <c r="Y589" s="466">
        <v>1</v>
      </c>
      <c r="Z589" s="466">
        <v>1</v>
      </c>
      <c r="AA589" s="466">
        <v>3</v>
      </c>
      <c r="AB589" s="466">
        <v>60</v>
      </c>
      <c r="AC589" s="469"/>
      <c r="AD589" s="468">
        <v>23</v>
      </c>
      <c r="AE589" s="488">
        <v>5</v>
      </c>
      <c r="AF589" s="469">
        <v>40</v>
      </c>
      <c r="AG589" s="466" t="s">
        <v>8799</v>
      </c>
      <c r="AH589" s="466" t="s">
        <v>8904</v>
      </c>
      <c r="AI589" s="470">
        <v>10</v>
      </c>
      <c r="AJ589" s="466"/>
      <c r="AK589" s="466"/>
      <c r="AL589" s="466"/>
      <c r="AM589" s="466"/>
      <c r="AN589" s="466"/>
      <c r="AO589" s="466"/>
      <c r="AP589" s="466"/>
      <c r="AQ589" s="466"/>
      <c r="AR589" s="466"/>
      <c r="AS589" s="482" t="s">
        <v>8918</v>
      </c>
      <c r="AT589" s="482" t="s">
        <v>8919</v>
      </c>
      <c r="AU589" s="482">
        <v>30</v>
      </c>
      <c r="AV589" s="482" t="s">
        <v>8920</v>
      </c>
      <c r="AW589" s="482" t="s">
        <v>8921</v>
      </c>
      <c r="AX589" s="482">
        <v>60</v>
      </c>
      <c r="AY589" s="473"/>
    </row>
    <row r="590" spans="1:51" s="39" customFormat="1" ht="82.8" x14ac:dyDescent="0.3">
      <c r="A590" s="458">
        <v>787</v>
      </c>
      <c r="B590" s="458" t="s">
        <v>8788</v>
      </c>
      <c r="C590" s="470" t="s">
        <v>8800</v>
      </c>
      <c r="D590" s="206"/>
      <c r="E590" s="470" t="s">
        <v>8922</v>
      </c>
      <c r="F590" s="470" t="s">
        <v>8923</v>
      </c>
      <c r="G590" s="470" t="s">
        <v>8924</v>
      </c>
      <c r="H590" s="470">
        <v>2015</v>
      </c>
      <c r="I590" s="470" t="s">
        <v>8925</v>
      </c>
      <c r="J590" s="470">
        <v>96016</v>
      </c>
      <c r="K590" s="474" t="s">
        <v>8972</v>
      </c>
      <c r="L590" s="466" t="s">
        <v>8794</v>
      </c>
      <c r="M590" s="466" t="s">
        <v>8926</v>
      </c>
      <c r="N590" s="466" t="s">
        <v>8927</v>
      </c>
      <c r="O590" s="466" t="s">
        <v>8928</v>
      </c>
      <c r="P590" s="392">
        <v>14291</v>
      </c>
      <c r="Q590" s="468">
        <v>34.016393442622949</v>
      </c>
      <c r="R590" s="461">
        <v>11.295999999999999</v>
      </c>
      <c r="S590" s="468">
        <v>9</v>
      </c>
      <c r="T590" s="468">
        <v>19</v>
      </c>
      <c r="U590" s="463">
        <f>SUM(R590:T590)</f>
        <v>39.295999999999999</v>
      </c>
      <c r="V590" s="466">
        <v>50</v>
      </c>
      <c r="W590" s="466">
        <v>80</v>
      </c>
      <c r="X590" s="465" t="s">
        <v>8798</v>
      </c>
      <c r="Y590" s="466">
        <v>3</v>
      </c>
      <c r="Z590" s="466">
        <v>2</v>
      </c>
      <c r="AA590" s="466">
        <v>3</v>
      </c>
      <c r="AB590" s="466">
        <v>4</v>
      </c>
      <c r="AC590" s="469"/>
      <c r="AD590" s="468">
        <v>19</v>
      </c>
      <c r="AE590" s="463">
        <v>5</v>
      </c>
      <c r="AF590" s="469">
        <v>50</v>
      </c>
      <c r="AG590" s="466" t="s">
        <v>8815</v>
      </c>
      <c r="AH590" s="466"/>
      <c r="AI590" s="470">
        <v>60</v>
      </c>
      <c r="AJ590" s="466" t="s">
        <v>8848</v>
      </c>
      <c r="AK590" s="466" t="s">
        <v>8824</v>
      </c>
      <c r="AL590" s="466">
        <v>20</v>
      </c>
      <c r="AM590" s="466" t="s">
        <v>8884</v>
      </c>
      <c r="AN590" s="466" t="s">
        <v>8929</v>
      </c>
      <c r="AO590" s="489">
        <v>20</v>
      </c>
      <c r="AP590" s="466" t="s">
        <v>8930</v>
      </c>
      <c r="AQ590" s="466" t="s">
        <v>8931</v>
      </c>
      <c r="AR590" s="472">
        <v>10</v>
      </c>
      <c r="AS590" s="466" t="s">
        <v>8932</v>
      </c>
      <c r="AT590" s="466" t="s">
        <v>8933</v>
      </c>
      <c r="AU590" s="472">
        <v>10</v>
      </c>
      <c r="AV590" s="466" t="s">
        <v>8850</v>
      </c>
      <c r="AW590" s="466"/>
      <c r="AX590" s="471" t="s">
        <v>8934</v>
      </c>
      <c r="AY590" s="473"/>
    </row>
    <row r="591" spans="1:51" s="39" customFormat="1" ht="82.8" x14ac:dyDescent="0.3">
      <c r="A591" s="458">
        <v>787</v>
      </c>
      <c r="B591" s="458" t="s">
        <v>8788</v>
      </c>
      <c r="C591" s="470" t="s">
        <v>8800</v>
      </c>
      <c r="D591" s="206"/>
      <c r="E591" s="470" t="s">
        <v>8935</v>
      </c>
      <c r="F591" s="470" t="s">
        <v>8936</v>
      </c>
      <c r="G591" s="470" t="s">
        <v>3125</v>
      </c>
      <c r="H591" s="470">
        <v>2015</v>
      </c>
      <c r="I591" s="470" t="s">
        <v>8937</v>
      </c>
      <c r="J591" s="470">
        <v>116441</v>
      </c>
      <c r="K591" s="474" t="s">
        <v>8973</v>
      </c>
      <c r="L591" s="466" t="s">
        <v>8794</v>
      </c>
      <c r="M591" s="466" t="s">
        <v>8926</v>
      </c>
      <c r="N591" s="466" t="s">
        <v>8938</v>
      </c>
      <c r="O591" s="466" t="s">
        <v>8939</v>
      </c>
      <c r="P591" s="392">
        <v>14294</v>
      </c>
      <c r="Q591" s="468">
        <v>35.245901639344261</v>
      </c>
      <c r="R591" s="461">
        <v>13.698941176470589</v>
      </c>
      <c r="S591" s="468">
        <v>9</v>
      </c>
      <c r="T591" s="468">
        <v>18</v>
      </c>
      <c r="U591" s="463">
        <f>SUM(R591:T591)</f>
        <v>40.698941176470591</v>
      </c>
      <c r="V591" s="466">
        <v>45</v>
      </c>
      <c r="W591" s="466">
        <v>80</v>
      </c>
      <c r="X591" s="470" t="s">
        <v>8798</v>
      </c>
      <c r="Y591" s="466">
        <v>3</v>
      </c>
      <c r="Z591" s="466">
        <v>2</v>
      </c>
      <c r="AA591" s="466">
        <v>3</v>
      </c>
      <c r="AB591" s="466">
        <v>4</v>
      </c>
      <c r="AC591" s="469"/>
      <c r="AD591" s="468">
        <v>18</v>
      </c>
      <c r="AE591" s="463">
        <v>5</v>
      </c>
      <c r="AF591" s="469">
        <v>60</v>
      </c>
      <c r="AG591" s="466" t="s">
        <v>8815</v>
      </c>
      <c r="AH591" s="466"/>
      <c r="AI591" s="469">
        <v>30</v>
      </c>
      <c r="AJ591" s="466" t="s">
        <v>3122</v>
      </c>
      <c r="AK591" s="466"/>
      <c r="AL591" s="466">
        <v>30</v>
      </c>
      <c r="AM591" s="466"/>
      <c r="AN591" s="466"/>
      <c r="AO591" s="466"/>
      <c r="AP591" s="466"/>
      <c r="AQ591" s="466"/>
      <c r="AR591" s="466"/>
      <c r="AS591" s="466"/>
      <c r="AT591" s="466"/>
      <c r="AU591" s="466"/>
      <c r="AV591" s="466"/>
      <c r="AW591" s="466"/>
      <c r="AX591" s="466"/>
      <c r="AY591" s="473"/>
    </row>
    <row r="592" spans="1:51" s="39" customFormat="1" ht="331.2" x14ac:dyDescent="0.3">
      <c r="A592" s="458">
        <v>787</v>
      </c>
      <c r="B592" s="458" t="s">
        <v>8788</v>
      </c>
      <c r="C592" s="470" t="s">
        <v>8789</v>
      </c>
      <c r="D592" s="206"/>
      <c r="E592" s="470" t="s">
        <v>8940</v>
      </c>
      <c r="F592" s="470" t="s">
        <v>8941</v>
      </c>
      <c r="G592" s="470" t="s">
        <v>8942</v>
      </c>
      <c r="H592" s="470">
        <v>2015</v>
      </c>
      <c r="I592" s="470" t="s">
        <v>8943</v>
      </c>
      <c r="J592" s="470">
        <v>102271</v>
      </c>
      <c r="K592" s="474" t="s">
        <v>8974</v>
      </c>
      <c r="L592" s="466" t="s">
        <v>8944</v>
      </c>
      <c r="M592" s="466" t="s">
        <v>8945</v>
      </c>
      <c r="N592" s="466" t="s">
        <v>8946</v>
      </c>
      <c r="O592" s="466" t="s">
        <v>8947</v>
      </c>
      <c r="P592" s="392">
        <v>14318</v>
      </c>
      <c r="Q592" s="468">
        <v>35.245901639344261</v>
      </c>
      <c r="R592" s="461">
        <v>12.031882352941176</v>
      </c>
      <c r="S592" s="468">
        <v>9</v>
      </c>
      <c r="T592" s="468">
        <v>18</v>
      </c>
      <c r="U592" s="463">
        <f t="shared" si="19"/>
        <v>39.031882352941174</v>
      </c>
      <c r="V592" s="466">
        <v>100</v>
      </c>
      <c r="W592" s="466">
        <v>80</v>
      </c>
      <c r="X592" s="470" t="s">
        <v>8798</v>
      </c>
      <c r="Y592" s="466">
        <v>1</v>
      </c>
      <c r="Z592" s="466">
        <v>1</v>
      </c>
      <c r="AA592" s="466">
        <v>6</v>
      </c>
      <c r="AB592" s="466">
        <v>60</v>
      </c>
      <c r="AC592" s="466"/>
      <c r="AD592" s="468">
        <v>18</v>
      </c>
      <c r="AE592" s="463">
        <v>5</v>
      </c>
      <c r="AF592" s="469">
        <v>100</v>
      </c>
      <c r="AG592" s="466" t="s">
        <v>8948</v>
      </c>
      <c r="AH592" s="466" t="s">
        <v>8873</v>
      </c>
      <c r="AI592" s="466">
        <v>50</v>
      </c>
      <c r="AJ592" s="466" t="s">
        <v>8857</v>
      </c>
      <c r="AK592" s="466" t="s">
        <v>8949</v>
      </c>
      <c r="AL592" s="466">
        <v>40</v>
      </c>
      <c r="AM592" s="466"/>
      <c r="AN592" s="466"/>
      <c r="AO592" s="466"/>
      <c r="AP592" s="466"/>
      <c r="AQ592" s="466"/>
      <c r="AR592" s="466"/>
      <c r="AS592" s="466" t="s">
        <v>8873</v>
      </c>
      <c r="AT592" s="466"/>
      <c r="AU592" s="466">
        <v>10</v>
      </c>
      <c r="AV592" s="466"/>
      <c r="AW592" s="466"/>
      <c r="AX592" s="466"/>
      <c r="AY592" s="473"/>
    </row>
    <row r="593" spans="1:61" s="39" customFormat="1" ht="409.6" x14ac:dyDescent="0.3">
      <c r="A593" s="458">
        <v>787</v>
      </c>
      <c r="B593" s="458" t="s">
        <v>8788</v>
      </c>
      <c r="C593" s="470" t="s">
        <v>8800</v>
      </c>
      <c r="D593" s="206" t="s">
        <v>8815</v>
      </c>
      <c r="E593" s="470" t="s">
        <v>8922</v>
      </c>
      <c r="F593" s="470">
        <v>24400</v>
      </c>
      <c r="G593" s="470" t="s">
        <v>8950</v>
      </c>
      <c r="H593" s="470">
        <v>2017</v>
      </c>
      <c r="I593" s="470" t="s">
        <v>8951</v>
      </c>
      <c r="J593" s="470">
        <v>419680</v>
      </c>
      <c r="K593" s="474" t="s">
        <v>8952</v>
      </c>
      <c r="L593" s="466" t="s">
        <v>8794</v>
      </c>
      <c r="M593" s="466" t="s">
        <v>8926</v>
      </c>
      <c r="N593" s="466" t="s">
        <v>8953</v>
      </c>
      <c r="O593" s="466" t="s">
        <v>8954</v>
      </c>
      <c r="P593" s="392">
        <v>14793</v>
      </c>
      <c r="Q593" s="468">
        <v>62.3</v>
      </c>
      <c r="R593" s="461">
        <v>49.46</v>
      </c>
      <c r="S593" s="468">
        <v>14</v>
      </c>
      <c r="T593" s="468">
        <v>10</v>
      </c>
      <c r="U593" s="463">
        <f>SUM(R593:T593)</f>
        <v>73.460000000000008</v>
      </c>
      <c r="V593" s="466">
        <v>80</v>
      </c>
      <c r="W593" s="466">
        <v>40</v>
      </c>
      <c r="X593" s="465" t="s">
        <v>8798</v>
      </c>
      <c r="Y593" s="466">
        <v>3</v>
      </c>
      <c r="Z593" s="466">
        <v>2</v>
      </c>
      <c r="AA593" s="466">
        <v>3</v>
      </c>
      <c r="AB593" s="466">
        <v>4</v>
      </c>
      <c r="AC593" s="469">
        <v>146</v>
      </c>
      <c r="AD593" s="468">
        <v>19</v>
      </c>
      <c r="AE593" s="463">
        <v>5</v>
      </c>
      <c r="AF593" s="469">
        <v>50</v>
      </c>
      <c r="AG593" s="466" t="s">
        <v>8815</v>
      </c>
      <c r="AH593" s="466" t="s">
        <v>8955</v>
      </c>
      <c r="AI593" s="470">
        <v>50</v>
      </c>
      <c r="AJ593" s="466" t="s">
        <v>8848</v>
      </c>
      <c r="AK593" s="466"/>
      <c r="AL593" s="468">
        <v>10</v>
      </c>
      <c r="AM593" s="466" t="s">
        <v>8884</v>
      </c>
      <c r="AN593" s="466" t="s">
        <v>8929</v>
      </c>
      <c r="AO593" s="468">
        <v>10</v>
      </c>
      <c r="AP593" s="466" t="s">
        <v>8930</v>
      </c>
      <c r="AQ593" s="466" t="s">
        <v>8931</v>
      </c>
      <c r="AR593" s="472">
        <v>10</v>
      </c>
      <c r="AS593" s="466" t="s">
        <v>8932</v>
      </c>
      <c r="AT593" s="466" t="s">
        <v>8933</v>
      </c>
      <c r="AU593" s="472">
        <v>10</v>
      </c>
      <c r="AV593" s="466" t="s">
        <v>8850</v>
      </c>
      <c r="AW593" s="466"/>
      <c r="AX593" s="471" t="s">
        <v>8934</v>
      </c>
      <c r="AY593" s="473"/>
    </row>
    <row r="594" spans="1:61" s="39" customFormat="1" ht="331.2" x14ac:dyDescent="0.3">
      <c r="A594" s="458">
        <v>787</v>
      </c>
      <c r="B594" s="458" t="s">
        <v>8788</v>
      </c>
      <c r="C594" s="470" t="s">
        <v>8800</v>
      </c>
      <c r="D594" s="206" t="s">
        <v>8815</v>
      </c>
      <c r="E594" s="470" t="s">
        <v>8935</v>
      </c>
      <c r="F594" s="470" t="s">
        <v>8936</v>
      </c>
      <c r="G594" s="470" t="s">
        <v>8956</v>
      </c>
      <c r="H594" s="470">
        <v>2019</v>
      </c>
      <c r="I594" s="470" t="s">
        <v>8957</v>
      </c>
      <c r="J594" s="463">
        <v>454925.8</v>
      </c>
      <c r="K594" s="474" t="s">
        <v>8958</v>
      </c>
      <c r="L594" s="470" t="s">
        <v>8794</v>
      </c>
      <c r="M594" s="470" t="s">
        <v>8926</v>
      </c>
      <c r="N594" s="470" t="s">
        <v>8959</v>
      </c>
      <c r="O594" s="470" t="s">
        <v>8960</v>
      </c>
      <c r="P594" s="392">
        <v>15295</v>
      </c>
      <c r="Q594" s="468">
        <v>31.15</v>
      </c>
      <c r="R594" s="468">
        <v>53.52</v>
      </c>
      <c r="S594" s="468">
        <v>12</v>
      </c>
      <c r="T594" s="468">
        <v>19</v>
      </c>
      <c r="U594" s="470">
        <f>SUM(R594:T594)</f>
        <v>84.52000000000001</v>
      </c>
      <c r="V594" s="470">
        <v>70</v>
      </c>
      <c r="W594" s="470">
        <v>0</v>
      </c>
      <c r="X594" s="478" t="s">
        <v>8798</v>
      </c>
      <c r="Y594" s="470">
        <v>3</v>
      </c>
      <c r="Z594" s="470">
        <v>2</v>
      </c>
      <c r="AA594" s="470">
        <v>3</v>
      </c>
      <c r="AB594" s="470">
        <v>4</v>
      </c>
      <c r="AC594" s="470">
        <v>124</v>
      </c>
      <c r="AD594" s="468"/>
      <c r="AE594" s="470">
        <v>5</v>
      </c>
      <c r="AF594" s="469">
        <v>25</v>
      </c>
      <c r="AG594" s="466" t="s">
        <v>8815</v>
      </c>
      <c r="AH594" s="466"/>
      <c r="AI594" s="469">
        <v>5</v>
      </c>
      <c r="AJ594" s="466" t="s">
        <v>3122</v>
      </c>
      <c r="AK594" s="466"/>
      <c r="AL594" s="466">
        <v>5</v>
      </c>
      <c r="AM594" s="470"/>
      <c r="AN594" s="470" t="s">
        <v>8961</v>
      </c>
      <c r="AO594" s="470">
        <v>5</v>
      </c>
      <c r="AP594" s="470"/>
      <c r="AQ594" s="470"/>
      <c r="AR594" s="470"/>
      <c r="AS594" s="466" t="s">
        <v>1972</v>
      </c>
      <c r="AT594" s="470">
        <v>10</v>
      </c>
      <c r="AU594" s="470"/>
      <c r="AV594" s="470"/>
      <c r="AW594" s="470"/>
      <c r="AX594" s="470"/>
      <c r="AY594" s="473"/>
    </row>
    <row r="595" spans="1:61" s="40" customFormat="1" ht="124.2" x14ac:dyDescent="0.3">
      <c r="A595" s="169">
        <v>794</v>
      </c>
      <c r="B595" s="116" t="s">
        <v>4030</v>
      </c>
      <c r="C595" s="169"/>
      <c r="D595" s="134"/>
      <c r="E595" s="133" t="s">
        <v>4031</v>
      </c>
      <c r="F595" s="134"/>
      <c r="G595" s="133" t="s">
        <v>4032</v>
      </c>
      <c r="H595" s="135">
        <v>2018</v>
      </c>
      <c r="I595" s="133" t="s">
        <v>4033</v>
      </c>
      <c r="J595" s="136">
        <v>45115.6</v>
      </c>
      <c r="K595" s="329" t="s">
        <v>790</v>
      </c>
      <c r="L595" s="151" t="s">
        <v>4034</v>
      </c>
      <c r="M595" s="151" t="s">
        <v>4035</v>
      </c>
      <c r="N595" s="151" t="s">
        <v>4036</v>
      </c>
      <c r="O595" s="151" t="s">
        <v>4037</v>
      </c>
      <c r="P595" s="151" t="s">
        <v>4038</v>
      </c>
      <c r="Q595" s="151">
        <v>25</v>
      </c>
      <c r="R595" s="150">
        <v>0.8</v>
      </c>
      <c r="S595" s="151">
        <v>0</v>
      </c>
      <c r="T595" s="151">
        <v>0</v>
      </c>
      <c r="U595" s="150">
        <v>25</v>
      </c>
      <c r="V595" s="151"/>
      <c r="W595" s="151">
        <v>3</v>
      </c>
      <c r="X595" s="490" t="s">
        <v>4039</v>
      </c>
      <c r="Y595" s="151"/>
      <c r="Z595" s="151"/>
      <c r="AA595" s="151"/>
      <c r="AB595" s="151"/>
      <c r="AC595" s="151">
        <v>17</v>
      </c>
      <c r="AD595" s="151">
        <v>13</v>
      </c>
      <c r="AE595" s="409">
        <v>5</v>
      </c>
      <c r="AF595" s="158"/>
      <c r="AG595" s="159"/>
      <c r="AH595" s="151"/>
      <c r="AI595" s="160"/>
      <c r="AJ595" s="159"/>
      <c r="AK595" s="151"/>
      <c r="AL595" s="160"/>
      <c r="AM595" s="159"/>
      <c r="AN595" s="151"/>
      <c r="AO595" s="160"/>
      <c r="AP595" s="159"/>
      <c r="AQ595" s="151"/>
      <c r="AR595" s="160"/>
      <c r="AS595" s="159"/>
      <c r="AT595" s="151"/>
      <c r="AU595" s="160"/>
      <c r="AV595" s="159"/>
      <c r="AW595" s="151"/>
      <c r="AX595" s="160"/>
      <c r="AY595" s="162"/>
      <c r="AZ595" s="70"/>
      <c r="BA595" s="70"/>
      <c r="BB595" s="70"/>
      <c r="BC595" s="70"/>
      <c r="BD595" s="61"/>
      <c r="BE595" s="61"/>
      <c r="BF595" s="61"/>
      <c r="BG595" s="61"/>
      <c r="BH595" s="61"/>
      <c r="BI595" s="61"/>
    </row>
    <row r="596" spans="1:61" s="40" customFormat="1" ht="82.8" x14ac:dyDescent="0.3">
      <c r="A596" s="169">
        <v>794</v>
      </c>
      <c r="B596" s="116" t="s">
        <v>4030</v>
      </c>
      <c r="C596" s="169"/>
      <c r="D596" s="134"/>
      <c r="E596" s="133" t="s">
        <v>4040</v>
      </c>
      <c r="F596" s="134"/>
      <c r="G596" s="133" t="s">
        <v>4041</v>
      </c>
      <c r="H596" s="135">
        <v>2018</v>
      </c>
      <c r="I596" s="133" t="s">
        <v>4042</v>
      </c>
      <c r="J596" s="136">
        <v>3111</v>
      </c>
      <c r="K596" s="329" t="s">
        <v>790</v>
      </c>
      <c r="L596" s="151" t="s">
        <v>4043</v>
      </c>
      <c r="M596" s="151" t="s">
        <v>4044</v>
      </c>
      <c r="N596" s="151" t="s">
        <v>4045</v>
      </c>
      <c r="O596" s="151" t="s">
        <v>4046</v>
      </c>
      <c r="P596" s="151">
        <v>42497</v>
      </c>
      <c r="Q596" s="151">
        <v>20</v>
      </c>
      <c r="R596" s="150">
        <v>7.0000000000000007E-2</v>
      </c>
      <c r="S596" s="151">
        <v>0</v>
      </c>
      <c r="T596" s="151">
        <v>0</v>
      </c>
      <c r="U596" s="150">
        <v>20</v>
      </c>
      <c r="V596" s="151"/>
      <c r="W596" s="151">
        <v>3</v>
      </c>
      <c r="X596" s="490" t="s">
        <v>4039</v>
      </c>
      <c r="Y596" s="151">
        <v>4</v>
      </c>
      <c r="Z596" s="151">
        <v>9</v>
      </c>
      <c r="AA596" s="151">
        <v>2</v>
      </c>
      <c r="AB596" s="151">
        <v>4</v>
      </c>
      <c r="AC596" s="151">
        <v>17</v>
      </c>
      <c r="AD596" s="151">
        <v>32</v>
      </c>
      <c r="AE596" s="409">
        <v>3</v>
      </c>
      <c r="AF596" s="158"/>
      <c r="AG596" s="159"/>
      <c r="AH596" s="151"/>
      <c r="AI596" s="160"/>
      <c r="AJ596" s="159"/>
      <c r="AK596" s="151"/>
      <c r="AL596" s="160"/>
      <c r="AM596" s="159"/>
      <c r="AN596" s="151"/>
      <c r="AO596" s="160"/>
      <c r="AP596" s="159"/>
      <c r="AQ596" s="151"/>
      <c r="AR596" s="160"/>
      <c r="AS596" s="159"/>
      <c r="AT596" s="151"/>
      <c r="AU596" s="160"/>
      <c r="AV596" s="159"/>
      <c r="AW596" s="151"/>
      <c r="AX596" s="160"/>
      <c r="AY596" s="162"/>
      <c r="AZ596" s="70"/>
      <c r="BA596" s="70"/>
      <c r="BB596" s="70"/>
      <c r="BC596" s="70"/>
      <c r="BD596" s="61"/>
      <c r="BE596" s="61"/>
      <c r="BF596" s="61"/>
      <c r="BG596" s="61"/>
      <c r="BH596" s="61"/>
      <c r="BI596" s="61"/>
    </row>
    <row r="597" spans="1:61" s="40" customFormat="1" ht="138" x14ac:dyDescent="0.3">
      <c r="A597" s="169">
        <v>794</v>
      </c>
      <c r="B597" s="116" t="s">
        <v>4030</v>
      </c>
      <c r="C597" s="169"/>
      <c r="D597" s="134"/>
      <c r="E597" s="133" t="s">
        <v>4031</v>
      </c>
      <c r="F597" s="134"/>
      <c r="G597" s="133" t="s">
        <v>782</v>
      </c>
      <c r="H597" s="135">
        <v>2015</v>
      </c>
      <c r="I597" s="133" t="s">
        <v>4047</v>
      </c>
      <c r="J597" s="136">
        <v>45567</v>
      </c>
      <c r="K597" s="329" t="s">
        <v>693</v>
      </c>
      <c r="L597" s="151" t="s">
        <v>4048</v>
      </c>
      <c r="M597" s="151" t="s">
        <v>4049</v>
      </c>
      <c r="N597" s="151" t="s">
        <v>4050</v>
      </c>
      <c r="O597" s="151" t="s">
        <v>4051</v>
      </c>
      <c r="P597" s="151">
        <v>42230</v>
      </c>
      <c r="Q597" s="151">
        <v>35.56</v>
      </c>
      <c r="R597" s="150">
        <v>3.13</v>
      </c>
      <c r="S597" s="151">
        <v>20</v>
      </c>
      <c r="T597" s="151">
        <v>25</v>
      </c>
      <c r="U597" s="150">
        <v>48.13</v>
      </c>
      <c r="V597" s="151">
        <v>75</v>
      </c>
      <c r="W597" s="151">
        <v>20</v>
      </c>
      <c r="X597" s="490" t="s">
        <v>4052</v>
      </c>
      <c r="Y597" s="151">
        <v>6</v>
      </c>
      <c r="Z597" s="151">
        <v>4</v>
      </c>
      <c r="AA597" s="151">
        <v>1</v>
      </c>
      <c r="AB597" s="151">
        <v>60</v>
      </c>
      <c r="AC597" s="151" t="s">
        <v>4053</v>
      </c>
      <c r="AD597" s="151"/>
      <c r="AE597" s="409">
        <v>5</v>
      </c>
      <c r="AF597" s="158"/>
      <c r="AG597" s="159"/>
      <c r="AH597" s="151"/>
      <c r="AI597" s="160"/>
      <c r="AJ597" s="159"/>
      <c r="AK597" s="151"/>
      <c r="AL597" s="160"/>
      <c r="AM597" s="159"/>
      <c r="AN597" s="151"/>
      <c r="AO597" s="160"/>
      <c r="AP597" s="159"/>
      <c r="AQ597" s="151"/>
      <c r="AR597" s="160"/>
      <c r="AS597" s="159"/>
      <c r="AT597" s="151"/>
      <c r="AU597" s="160"/>
      <c r="AV597" s="159"/>
      <c r="AW597" s="151"/>
      <c r="AX597" s="160"/>
      <c r="AY597" s="162"/>
      <c r="AZ597" s="70"/>
      <c r="BA597" s="70"/>
      <c r="BB597" s="70"/>
      <c r="BC597" s="70"/>
      <c r="BD597" s="61"/>
      <c r="BE597" s="61"/>
      <c r="BF597" s="61"/>
      <c r="BG597" s="61"/>
      <c r="BH597" s="61"/>
      <c r="BI597" s="61"/>
    </row>
    <row r="598" spans="1:61" s="40" customFormat="1" ht="220.8" x14ac:dyDescent="0.3">
      <c r="A598" s="169">
        <v>794</v>
      </c>
      <c r="B598" s="116" t="s">
        <v>4030</v>
      </c>
      <c r="C598" s="169"/>
      <c r="D598" s="134"/>
      <c r="E598" s="133" t="s">
        <v>4031</v>
      </c>
      <c r="F598" s="134"/>
      <c r="G598" s="133" t="s">
        <v>4054</v>
      </c>
      <c r="H598" s="135">
        <v>2015</v>
      </c>
      <c r="I598" s="133" t="s">
        <v>4055</v>
      </c>
      <c r="J598" s="136">
        <v>51666</v>
      </c>
      <c r="K598" s="329" t="s">
        <v>693</v>
      </c>
      <c r="L598" s="151" t="s">
        <v>4048</v>
      </c>
      <c r="M598" s="151" t="s">
        <v>4049</v>
      </c>
      <c r="N598" s="151" t="s">
        <v>4056</v>
      </c>
      <c r="O598" s="151" t="s">
        <v>4057</v>
      </c>
      <c r="P598" s="151">
        <v>42231</v>
      </c>
      <c r="Q598" s="151">
        <v>46.95</v>
      </c>
      <c r="R598" s="150">
        <v>3.55</v>
      </c>
      <c r="S598" s="151">
        <v>60</v>
      </c>
      <c r="T598" s="151">
        <v>0</v>
      </c>
      <c r="U598" s="150">
        <v>63.55</v>
      </c>
      <c r="V598" s="151">
        <v>60</v>
      </c>
      <c r="W598" s="151">
        <v>20</v>
      </c>
      <c r="X598" s="490" t="s">
        <v>4052</v>
      </c>
      <c r="Y598" s="151">
        <v>2</v>
      </c>
      <c r="Z598" s="151">
        <v>5</v>
      </c>
      <c r="AA598" s="151">
        <v>6</v>
      </c>
      <c r="AB598" s="151">
        <v>60</v>
      </c>
      <c r="AC598" s="151" t="s">
        <v>4053</v>
      </c>
      <c r="AD598" s="151"/>
      <c r="AE598" s="409">
        <v>5</v>
      </c>
      <c r="AF598" s="158"/>
      <c r="AG598" s="159"/>
      <c r="AH598" s="151"/>
      <c r="AI598" s="160"/>
      <c r="AJ598" s="159"/>
      <c r="AK598" s="151"/>
      <c r="AL598" s="160"/>
      <c r="AM598" s="159"/>
      <c r="AN598" s="151"/>
      <c r="AO598" s="160"/>
      <c r="AP598" s="159"/>
      <c r="AQ598" s="151"/>
      <c r="AR598" s="160"/>
      <c r="AS598" s="159"/>
      <c r="AT598" s="151"/>
      <c r="AU598" s="160"/>
      <c r="AV598" s="159"/>
      <c r="AW598" s="151"/>
      <c r="AX598" s="160"/>
      <c r="AY598" s="162"/>
      <c r="AZ598" s="70"/>
      <c r="BA598" s="70"/>
      <c r="BB598" s="70"/>
      <c r="BC598" s="70"/>
      <c r="BD598" s="61"/>
      <c r="BE598" s="61"/>
      <c r="BF598" s="61"/>
      <c r="BG598" s="61"/>
      <c r="BH598" s="61"/>
      <c r="BI598" s="61"/>
    </row>
    <row r="599" spans="1:61" s="40" customFormat="1" ht="234.6" x14ac:dyDescent="0.3">
      <c r="A599" s="169">
        <v>794</v>
      </c>
      <c r="B599" s="116" t="s">
        <v>4030</v>
      </c>
      <c r="C599" s="169"/>
      <c r="D599" s="134"/>
      <c r="E599" s="133" t="s">
        <v>4058</v>
      </c>
      <c r="F599" s="134"/>
      <c r="G599" s="133" t="s">
        <v>4059</v>
      </c>
      <c r="H599" s="135">
        <v>2016</v>
      </c>
      <c r="I599" s="133"/>
      <c r="J599" s="136">
        <v>18910</v>
      </c>
      <c r="K599" s="329" t="s">
        <v>693</v>
      </c>
      <c r="L599" s="151" t="s">
        <v>4048</v>
      </c>
      <c r="M599" s="151" t="s">
        <v>4049</v>
      </c>
      <c r="N599" s="151" t="s">
        <v>4060</v>
      </c>
      <c r="O599" s="151"/>
      <c r="P599" s="151">
        <v>42282</v>
      </c>
      <c r="Q599" s="151">
        <v>23.13</v>
      </c>
      <c r="R599" s="150">
        <v>1.3</v>
      </c>
      <c r="S599" s="151">
        <v>15</v>
      </c>
      <c r="T599" s="151">
        <v>15</v>
      </c>
      <c r="U599" s="150">
        <v>31.3</v>
      </c>
      <c r="V599" s="151">
        <v>70</v>
      </c>
      <c r="W599" s="151">
        <v>13</v>
      </c>
      <c r="X599" s="490" t="s">
        <v>4052</v>
      </c>
      <c r="Y599" s="151">
        <v>6</v>
      </c>
      <c r="Z599" s="151">
        <v>1</v>
      </c>
      <c r="AA599" s="151">
        <v>1</v>
      </c>
      <c r="AB599" s="151">
        <v>60</v>
      </c>
      <c r="AC599" s="151" t="s">
        <v>4053</v>
      </c>
      <c r="AD599" s="151"/>
      <c r="AE599" s="409">
        <v>5</v>
      </c>
      <c r="AF599" s="158"/>
      <c r="AG599" s="159"/>
      <c r="AH599" s="151"/>
      <c r="AI599" s="160"/>
      <c r="AJ599" s="159"/>
      <c r="AK599" s="151"/>
      <c r="AL599" s="160"/>
      <c r="AM599" s="159"/>
      <c r="AN599" s="151"/>
      <c r="AO599" s="160"/>
      <c r="AP599" s="159"/>
      <c r="AQ599" s="151"/>
      <c r="AR599" s="160"/>
      <c r="AS599" s="159"/>
      <c r="AT599" s="151"/>
      <c r="AU599" s="160"/>
      <c r="AV599" s="159"/>
      <c r="AW599" s="151"/>
      <c r="AX599" s="160"/>
      <c r="AY599" s="162"/>
      <c r="AZ599" s="70"/>
      <c r="BA599" s="70"/>
      <c r="BB599" s="70"/>
      <c r="BC599" s="70"/>
      <c r="BD599" s="61"/>
      <c r="BE599" s="61"/>
      <c r="BF599" s="61"/>
      <c r="BG599" s="61"/>
      <c r="BH599" s="61"/>
      <c r="BI599" s="61"/>
    </row>
    <row r="600" spans="1:61" s="40" customFormat="1" ht="96.6" x14ac:dyDescent="0.3">
      <c r="A600" s="169">
        <v>794</v>
      </c>
      <c r="B600" s="116" t="s">
        <v>4030</v>
      </c>
      <c r="C600" s="169"/>
      <c r="D600" s="134"/>
      <c r="E600" s="133" t="s">
        <v>4061</v>
      </c>
      <c r="F600" s="134"/>
      <c r="G600" s="133" t="s">
        <v>4062</v>
      </c>
      <c r="H600" s="135">
        <v>2011</v>
      </c>
      <c r="I600" s="133"/>
      <c r="J600" s="136">
        <v>51408</v>
      </c>
      <c r="K600" s="329" t="s">
        <v>8176</v>
      </c>
      <c r="L600" s="151" t="s">
        <v>4063</v>
      </c>
      <c r="M600" s="151" t="s">
        <v>4049</v>
      </c>
      <c r="N600" s="151" t="s">
        <v>4064</v>
      </c>
      <c r="O600" s="151" t="s">
        <v>4065</v>
      </c>
      <c r="P600" s="151" t="s">
        <v>4066</v>
      </c>
      <c r="Q600" s="151">
        <v>62</v>
      </c>
      <c r="R600" s="150">
        <v>1</v>
      </c>
      <c r="S600" s="151">
        <v>29.37</v>
      </c>
      <c r="T600" s="151">
        <v>62</v>
      </c>
      <c r="U600" s="150">
        <v>92.37</v>
      </c>
      <c r="V600" s="151">
        <v>80</v>
      </c>
      <c r="W600" s="151">
        <v>82</v>
      </c>
      <c r="X600" s="490"/>
      <c r="Y600" s="151"/>
      <c r="Z600" s="151"/>
      <c r="AA600" s="151"/>
      <c r="AB600" s="151"/>
      <c r="AC600" s="151"/>
      <c r="AD600" s="151"/>
      <c r="AE600" s="409"/>
      <c r="AF600" s="158"/>
      <c r="AG600" s="159"/>
      <c r="AH600" s="151"/>
      <c r="AI600" s="160"/>
      <c r="AJ600" s="159"/>
      <c r="AK600" s="151"/>
      <c r="AL600" s="160"/>
      <c r="AM600" s="159"/>
      <c r="AN600" s="151"/>
      <c r="AO600" s="160"/>
      <c r="AP600" s="159"/>
      <c r="AQ600" s="151"/>
      <c r="AR600" s="160"/>
      <c r="AS600" s="159"/>
      <c r="AT600" s="151"/>
      <c r="AU600" s="160"/>
      <c r="AV600" s="159"/>
      <c r="AW600" s="151"/>
      <c r="AX600" s="160"/>
      <c r="AY600" s="162"/>
      <c r="AZ600" s="70"/>
      <c r="BA600" s="70"/>
      <c r="BB600" s="70"/>
      <c r="BC600" s="70"/>
      <c r="BD600" s="61"/>
      <c r="BE600" s="61"/>
      <c r="BF600" s="61"/>
      <c r="BG600" s="61"/>
      <c r="BH600" s="61"/>
      <c r="BI600" s="61"/>
    </row>
    <row r="601" spans="1:61" s="40" customFormat="1" ht="138" x14ac:dyDescent="0.3">
      <c r="A601" s="169">
        <v>794</v>
      </c>
      <c r="B601" s="116" t="s">
        <v>4030</v>
      </c>
      <c r="C601" s="169"/>
      <c r="D601" s="134"/>
      <c r="E601" s="133" t="s">
        <v>4061</v>
      </c>
      <c r="F601" s="134"/>
      <c r="G601" s="133" t="s">
        <v>4067</v>
      </c>
      <c r="H601" s="135">
        <v>2009</v>
      </c>
      <c r="I601" s="133" t="s">
        <v>4068</v>
      </c>
      <c r="J601" s="136">
        <v>139500</v>
      </c>
      <c r="K601" s="329" t="s">
        <v>2727</v>
      </c>
      <c r="L601" s="151" t="s">
        <v>4069</v>
      </c>
      <c r="M601" s="151" t="s">
        <v>4049</v>
      </c>
      <c r="N601" s="151" t="s">
        <v>4070</v>
      </c>
      <c r="O601" s="151" t="s">
        <v>4071</v>
      </c>
      <c r="P601" s="151" t="s">
        <v>4072</v>
      </c>
      <c r="Q601" s="151">
        <v>75</v>
      </c>
      <c r="R601" s="150">
        <v>2</v>
      </c>
      <c r="S601" s="151">
        <v>15.38</v>
      </c>
      <c r="T601" s="151">
        <v>75</v>
      </c>
      <c r="U601" s="150">
        <v>92.38</v>
      </c>
      <c r="V601" s="151">
        <v>50</v>
      </c>
      <c r="W601" s="151"/>
      <c r="X601" s="490"/>
      <c r="Y601" s="151"/>
      <c r="Z601" s="151"/>
      <c r="AA601" s="151"/>
      <c r="AB601" s="151">
        <v>60</v>
      </c>
      <c r="AC601" s="151"/>
      <c r="AD601" s="151"/>
      <c r="AE601" s="409"/>
      <c r="AF601" s="158"/>
      <c r="AG601" s="159"/>
      <c r="AH601" s="151"/>
      <c r="AI601" s="160"/>
      <c r="AJ601" s="159"/>
      <c r="AK601" s="151"/>
      <c r="AL601" s="160"/>
      <c r="AM601" s="159"/>
      <c r="AN601" s="151"/>
      <c r="AO601" s="160"/>
      <c r="AP601" s="159"/>
      <c r="AQ601" s="151"/>
      <c r="AR601" s="160"/>
      <c r="AS601" s="159"/>
      <c r="AT601" s="151"/>
      <c r="AU601" s="160"/>
      <c r="AV601" s="159"/>
      <c r="AW601" s="151"/>
      <c r="AX601" s="160"/>
      <c r="AY601" s="162"/>
      <c r="AZ601" s="70"/>
      <c r="BA601" s="70"/>
      <c r="BB601" s="70"/>
      <c r="BC601" s="70"/>
      <c r="BD601" s="61"/>
      <c r="BE601" s="61"/>
      <c r="BF601" s="61"/>
      <c r="BG601" s="61"/>
      <c r="BH601" s="61"/>
      <c r="BI601" s="61"/>
    </row>
    <row r="602" spans="1:61" s="40" customFormat="1" ht="151.80000000000001" x14ac:dyDescent="0.3">
      <c r="A602" s="169">
        <v>794</v>
      </c>
      <c r="B602" s="116" t="s">
        <v>4030</v>
      </c>
      <c r="C602" s="169"/>
      <c r="D602" s="134"/>
      <c r="E602" s="133" t="s">
        <v>4061</v>
      </c>
      <c r="F602" s="134"/>
      <c r="G602" s="133" t="s">
        <v>4073</v>
      </c>
      <c r="H602" s="135">
        <v>2006</v>
      </c>
      <c r="I602" s="133" t="s">
        <v>4074</v>
      </c>
      <c r="J602" s="136">
        <v>91819</v>
      </c>
      <c r="K602" s="329" t="s">
        <v>8172</v>
      </c>
      <c r="L602" s="151" t="s">
        <v>4075</v>
      </c>
      <c r="M602" s="151" t="s">
        <v>4049</v>
      </c>
      <c r="N602" s="151" t="s">
        <v>4076</v>
      </c>
      <c r="O602" s="151" t="s">
        <v>4077</v>
      </c>
      <c r="P602" s="151" t="s">
        <v>4078</v>
      </c>
      <c r="Q602" s="151">
        <v>62</v>
      </c>
      <c r="R602" s="150">
        <v>1.1000000000000001</v>
      </c>
      <c r="S602" s="151">
        <v>36.9</v>
      </c>
      <c r="T602" s="151">
        <v>62</v>
      </c>
      <c r="U602" s="150">
        <v>100</v>
      </c>
      <c r="V602" s="151">
        <v>50</v>
      </c>
      <c r="W602" s="151">
        <v>90</v>
      </c>
      <c r="X602" s="490"/>
      <c r="Y602" s="151"/>
      <c r="Z602" s="151"/>
      <c r="AA602" s="151"/>
      <c r="AB602" s="151">
        <v>60</v>
      </c>
      <c r="AC602" s="151"/>
      <c r="AD602" s="151"/>
      <c r="AE602" s="409"/>
      <c r="AF602" s="158"/>
      <c r="AG602" s="159"/>
      <c r="AH602" s="151"/>
      <c r="AI602" s="160"/>
      <c r="AJ602" s="159"/>
      <c r="AK602" s="151"/>
      <c r="AL602" s="160"/>
      <c r="AM602" s="159"/>
      <c r="AN602" s="151"/>
      <c r="AO602" s="160"/>
      <c r="AP602" s="159"/>
      <c r="AQ602" s="151"/>
      <c r="AR602" s="160"/>
      <c r="AS602" s="159"/>
      <c r="AT602" s="151"/>
      <c r="AU602" s="160"/>
      <c r="AV602" s="159"/>
      <c r="AW602" s="151"/>
      <c r="AX602" s="160"/>
      <c r="AY602" s="162"/>
      <c r="AZ602" s="70"/>
      <c r="BA602" s="70"/>
      <c r="BB602" s="70"/>
      <c r="BC602" s="70"/>
      <c r="BD602" s="61"/>
      <c r="BE602" s="61"/>
      <c r="BF602" s="61"/>
      <c r="BG602" s="61"/>
      <c r="BH602" s="61"/>
      <c r="BI602" s="61"/>
    </row>
    <row r="603" spans="1:61" s="37" customFormat="1" ht="55.2" x14ac:dyDescent="0.3">
      <c r="A603" s="491">
        <v>795</v>
      </c>
      <c r="B603" s="116" t="s">
        <v>4079</v>
      </c>
      <c r="C603" s="491">
        <v>54</v>
      </c>
      <c r="D603" s="492" t="s">
        <v>4080</v>
      </c>
      <c r="E603" s="493" t="s">
        <v>4081</v>
      </c>
      <c r="F603" s="494">
        <v>7814</v>
      </c>
      <c r="G603" s="493" t="s">
        <v>4082</v>
      </c>
      <c r="H603" s="495">
        <v>2007</v>
      </c>
      <c r="I603" s="493" t="s">
        <v>4083</v>
      </c>
      <c r="J603" s="496">
        <v>100000</v>
      </c>
      <c r="K603" s="329" t="s">
        <v>655</v>
      </c>
      <c r="L603" s="216" t="s">
        <v>4084</v>
      </c>
      <c r="M603" s="216" t="s">
        <v>4085</v>
      </c>
      <c r="N603" s="216" t="s">
        <v>4086</v>
      </c>
      <c r="O603" s="216" t="s">
        <v>4087</v>
      </c>
      <c r="P603" s="497">
        <v>45156</v>
      </c>
      <c r="Q603" s="216">
        <v>24.9</v>
      </c>
      <c r="R603" s="216">
        <v>0</v>
      </c>
      <c r="S603" s="216">
        <v>2.48</v>
      </c>
      <c r="T603" s="216">
        <v>22.4</v>
      </c>
      <c r="U603" s="216">
        <v>24.9</v>
      </c>
      <c r="V603" s="497">
        <v>100</v>
      </c>
      <c r="W603" s="497">
        <v>100</v>
      </c>
      <c r="X603" s="498" t="s">
        <v>4088</v>
      </c>
      <c r="Y603" s="497">
        <v>3</v>
      </c>
      <c r="Z603" s="497">
        <v>7</v>
      </c>
      <c r="AA603" s="497">
        <v>2</v>
      </c>
      <c r="AB603" s="497">
        <v>4</v>
      </c>
      <c r="AC603" s="497">
        <v>13</v>
      </c>
      <c r="AD603" s="216"/>
      <c r="AE603" s="499">
        <v>5</v>
      </c>
      <c r="AF603" s="500">
        <v>100</v>
      </c>
      <c r="AG603" s="501" t="s">
        <v>4080</v>
      </c>
      <c r="AH603" s="216" t="s">
        <v>4089</v>
      </c>
      <c r="AI603" s="218">
        <v>65</v>
      </c>
      <c r="AJ603" s="502" t="s">
        <v>4090</v>
      </c>
      <c r="AK603" s="497" t="s">
        <v>4091</v>
      </c>
      <c r="AL603" s="218">
        <v>10</v>
      </c>
      <c r="AM603" s="502" t="s">
        <v>4092</v>
      </c>
      <c r="AN603" s="497" t="s">
        <v>4089</v>
      </c>
      <c r="AO603" s="218">
        <v>10</v>
      </c>
      <c r="AP603" s="502" t="s">
        <v>4093</v>
      </c>
      <c r="AQ603" s="497" t="s">
        <v>4093</v>
      </c>
      <c r="AR603" s="218">
        <v>15</v>
      </c>
      <c r="AS603" s="502"/>
      <c r="AT603" s="497"/>
      <c r="AU603" s="218"/>
      <c r="AV603" s="198"/>
      <c r="AW603" s="199"/>
      <c r="AX603" s="181"/>
      <c r="AY603" s="162"/>
      <c r="AZ603" s="70"/>
      <c r="BA603" s="70"/>
      <c r="BB603" s="70"/>
      <c r="BC603" s="70"/>
    </row>
    <row r="604" spans="1:61" s="37" customFormat="1" ht="69" x14ac:dyDescent="0.3">
      <c r="A604" s="491">
        <v>795</v>
      </c>
      <c r="B604" s="116" t="s">
        <v>4079</v>
      </c>
      <c r="C604" s="491">
        <v>54</v>
      </c>
      <c r="D604" s="492" t="s">
        <v>4080</v>
      </c>
      <c r="E604" s="493" t="s">
        <v>4094</v>
      </c>
      <c r="F604" s="494">
        <v>7814</v>
      </c>
      <c r="G604" s="493" t="s">
        <v>4095</v>
      </c>
      <c r="H604" s="495">
        <v>2009</v>
      </c>
      <c r="I604" s="493" t="s">
        <v>4096</v>
      </c>
      <c r="J604" s="496">
        <v>138000</v>
      </c>
      <c r="K604" s="329" t="s">
        <v>677</v>
      </c>
      <c r="L604" s="216" t="s">
        <v>4097</v>
      </c>
      <c r="M604" s="216" t="s">
        <v>4085</v>
      </c>
      <c r="N604" s="216" t="s">
        <v>4098</v>
      </c>
      <c r="O604" s="216" t="s">
        <v>4099</v>
      </c>
      <c r="P604" s="497">
        <v>45915.459159999999</v>
      </c>
      <c r="Q604" s="216">
        <v>25</v>
      </c>
      <c r="R604" s="216">
        <v>0</v>
      </c>
      <c r="S604" s="216">
        <v>2.62</v>
      </c>
      <c r="T604" s="216">
        <v>22.4</v>
      </c>
      <c r="U604" s="216">
        <v>25</v>
      </c>
      <c r="V604" s="497">
        <v>100</v>
      </c>
      <c r="W604" s="497">
        <v>100</v>
      </c>
      <c r="X604" s="498" t="s">
        <v>4088</v>
      </c>
      <c r="Y604" s="497">
        <v>3</v>
      </c>
      <c r="Z604" s="497">
        <v>8</v>
      </c>
      <c r="AA604" s="497">
        <v>2</v>
      </c>
      <c r="AB604" s="497">
        <v>4</v>
      </c>
      <c r="AC604" s="497">
        <v>14</v>
      </c>
      <c r="AD604" s="216"/>
      <c r="AE604" s="499">
        <v>5</v>
      </c>
      <c r="AF604" s="500">
        <v>100</v>
      </c>
      <c r="AG604" s="501" t="s">
        <v>4080</v>
      </c>
      <c r="AH604" s="216" t="s">
        <v>4091</v>
      </c>
      <c r="AI604" s="218">
        <v>70</v>
      </c>
      <c r="AJ604" s="502" t="s">
        <v>4090</v>
      </c>
      <c r="AK604" s="497" t="s">
        <v>4091</v>
      </c>
      <c r="AL604" s="218">
        <v>5</v>
      </c>
      <c r="AM604" s="502" t="s">
        <v>4092</v>
      </c>
      <c r="AN604" s="497" t="s">
        <v>4089</v>
      </c>
      <c r="AO604" s="218">
        <v>5</v>
      </c>
      <c r="AP604" s="502" t="s">
        <v>4093</v>
      </c>
      <c r="AQ604" s="497" t="s">
        <v>4093</v>
      </c>
      <c r="AR604" s="218">
        <v>20</v>
      </c>
      <c r="AS604" s="502"/>
      <c r="AT604" s="497"/>
      <c r="AU604" s="218"/>
      <c r="AV604" s="502"/>
      <c r="AW604" s="497"/>
      <c r="AX604" s="218"/>
      <c r="AY604" s="162"/>
      <c r="AZ604" s="70"/>
      <c r="BA604" s="70"/>
      <c r="BB604" s="70"/>
      <c r="BC604" s="70"/>
    </row>
    <row r="605" spans="1:61" s="37" customFormat="1" ht="69" x14ac:dyDescent="0.3">
      <c r="A605" s="491">
        <v>795</v>
      </c>
      <c r="B605" s="116" t="s">
        <v>4079</v>
      </c>
      <c r="C605" s="491">
        <v>54</v>
      </c>
      <c r="D605" s="492" t="s">
        <v>4080</v>
      </c>
      <c r="E605" s="493" t="s">
        <v>4081</v>
      </c>
      <c r="F605" s="494">
        <v>7814</v>
      </c>
      <c r="G605" s="503" t="s">
        <v>4100</v>
      </c>
      <c r="H605" s="504">
        <v>2010</v>
      </c>
      <c r="I605" s="493" t="s">
        <v>4101</v>
      </c>
      <c r="J605" s="505">
        <v>35287.769999999997</v>
      </c>
      <c r="K605" s="329" t="s">
        <v>4102</v>
      </c>
      <c r="L605" s="216" t="s">
        <v>4103</v>
      </c>
      <c r="M605" s="216" t="s">
        <v>4085</v>
      </c>
      <c r="N605" s="216" t="s">
        <v>4098</v>
      </c>
      <c r="O605" s="216" t="s">
        <v>4099</v>
      </c>
      <c r="P605" s="506" t="s">
        <v>4104</v>
      </c>
      <c r="Q605" s="216">
        <v>24.5</v>
      </c>
      <c r="R605" s="216">
        <v>0</v>
      </c>
      <c r="S605" s="216">
        <v>2.1</v>
      </c>
      <c r="T605" s="216">
        <v>22.4</v>
      </c>
      <c r="U605" s="216">
        <v>24.5</v>
      </c>
      <c r="V605" s="497">
        <v>100</v>
      </c>
      <c r="W605" s="497">
        <v>100</v>
      </c>
      <c r="X605" s="498" t="s">
        <v>4088</v>
      </c>
      <c r="Y605" s="497">
        <v>1</v>
      </c>
      <c r="Z605" s="497">
        <v>9</v>
      </c>
      <c r="AA605" s="497">
        <v>1</v>
      </c>
      <c r="AB605" s="497">
        <v>4</v>
      </c>
      <c r="AC605" s="497"/>
      <c r="AD605" s="216"/>
      <c r="AE605" s="499">
        <v>5</v>
      </c>
      <c r="AF605" s="500">
        <v>100</v>
      </c>
      <c r="AG605" s="501" t="s">
        <v>4080</v>
      </c>
      <c r="AH605" s="216" t="s">
        <v>4089</v>
      </c>
      <c r="AI605" s="218">
        <v>70</v>
      </c>
      <c r="AJ605" s="502" t="s">
        <v>4090</v>
      </c>
      <c r="AK605" s="497" t="s">
        <v>4091</v>
      </c>
      <c r="AL605" s="218">
        <v>10</v>
      </c>
      <c r="AM605" s="502" t="s">
        <v>4092</v>
      </c>
      <c r="AN605" s="497" t="s">
        <v>4089</v>
      </c>
      <c r="AO605" s="218">
        <v>10</v>
      </c>
      <c r="AP605" s="502" t="s">
        <v>4093</v>
      </c>
      <c r="AQ605" s="497" t="s">
        <v>4093</v>
      </c>
      <c r="AR605" s="218">
        <v>10</v>
      </c>
      <c r="AS605" s="502"/>
      <c r="AT605" s="497"/>
      <c r="AU605" s="218"/>
      <c r="AV605" s="502"/>
      <c r="AW605" s="497"/>
      <c r="AX605" s="218"/>
      <c r="AY605" s="162"/>
      <c r="AZ605" s="70"/>
      <c r="BA605" s="70"/>
      <c r="BB605" s="70"/>
      <c r="BC605" s="70"/>
    </row>
    <row r="606" spans="1:61" s="37" customFormat="1" ht="69" x14ac:dyDescent="0.3">
      <c r="A606" s="491">
        <v>795</v>
      </c>
      <c r="B606" s="116" t="s">
        <v>4079</v>
      </c>
      <c r="C606" s="491">
        <v>54</v>
      </c>
      <c r="D606" s="492" t="s">
        <v>4080</v>
      </c>
      <c r="E606" s="493" t="s">
        <v>4094</v>
      </c>
      <c r="F606" s="494">
        <v>7814</v>
      </c>
      <c r="G606" s="503" t="s">
        <v>4105</v>
      </c>
      <c r="H606" s="504">
        <v>2014</v>
      </c>
      <c r="I606" s="493" t="s">
        <v>4106</v>
      </c>
      <c r="J606" s="505">
        <v>51644.19</v>
      </c>
      <c r="K606" s="329" t="s">
        <v>4102</v>
      </c>
      <c r="L606" s="216" t="s">
        <v>4103</v>
      </c>
      <c r="M606" s="216" t="s">
        <v>4085</v>
      </c>
      <c r="N606" s="216" t="s">
        <v>4098</v>
      </c>
      <c r="O606" s="216" t="s">
        <v>4099</v>
      </c>
      <c r="P606" s="506" t="s">
        <v>4107</v>
      </c>
      <c r="Q606" s="216">
        <v>24.6</v>
      </c>
      <c r="R606" s="216">
        <v>0</v>
      </c>
      <c r="S606" s="216">
        <v>2.2000000000000002</v>
      </c>
      <c r="T606" s="216">
        <v>22.4</v>
      </c>
      <c r="U606" s="216">
        <v>30.8</v>
      </c>
      <c r="V606" s="497">
        <v>100</v>
      </c>
      <c r="W606" s="497">
        <v>100</v>
      </c>
      <c r="X606" s="498" t="s">
        <v>4088</v>
      </c>
      <c r="Y606" s="497">
        <v>1</v>
      </c>
      <c r="Z606" s="497">
        <v>9</v>
      </c>
      <c r="AA606" s="497">
        <v>2</v>
      </c>
      <c r="AB606" s="497">
        <v>4</v>
      </c>
      <c r="AC606" s="497"/>
      <c r="AD606" s="216"/>
      <c r="AE606" s="499">
        <v>4</v>
      </c>
      <c r="AF606" s="500">
        <v>100</v>
      </c>
      <c r="AG606" s="501" t="s">
        <v>4080</v>
      </c>
      <c r="AH606" s="216" t="s">
        <v>4089</v>
      </c>
      <c r="AI606" s="218">
        <v>60</v>
      </c>
      <c r="AJ606" s="502" t="s">
        <v>4090</v>
      </c>
      <c r="AK606" s="497" t="s">
        <v>4091</v>
      </c>
      <c r="AL606" s="218">
        <v>5</v>
      </c>
      <c r="AM606" s="502" t="s">
        <v>4108</v>
      </c>
      <c r="AN606" s="497" t="s">
        <v>4109</v>
      </c>
      <c r="AO606" s="218">
        <v>15</v>
      </c>
      <c r="AP606" s="502" t="s">
        <v>4092</v>
      </c>
      <c r="AQ606" s="497" t="s">
        <v>4089</v>
      </c>
      <c r="AR606" s="218">
        <v>5</v>
      </c>
      <c r="AS606" s="502" t="s">
        <v>4093</v>
      </c>
      <c r="AT606" s="497" t="s">
        <v>4093</v>
      </c>
      <c r="AU606" s="218">
        <v>15</v>
      </c>
      <c r="AV606" s="502"/>
      <c r="AW606" s="497"/>
      <c r="AX606" s="218"/>
      <c r="AY606" s="162"/>
      <c r="AZ606" s="70"/>
      <c r="BA606" s="70"/>
      <c r="BB606" s="70"/>
      <c r="BC606" s="70"/>
    </row>
    <row r="607" spans="1:61" s="37" customFormat="1" ht="96.6" x14ac:dyDescent="0.3">
      <c r="A607" s="491">
        <v>795</v>
      </c>
      <c r="B607" s="116" t="s">
        <v>4079</v>
      </c>
      <c r="C607" s="491">
        <v>54</v>
      </c>
      <c r="D607" s="492" t="s">
        <v>4080</v>
      </c>
      <c r="E607" s="493" t="s">
        <v>4110</v>
      </c>
      <c r="F607" s="494">
        <v>19753</v>
      </c>
      <c r="G607" s="503" t="s">
        <v>4111</v>
      </c>
      <c r="H607" s="504">
        <v>2016</v>
      </c>
      <c r="I607" s="493" t="s">
        <v>4112</v>
      </c>
      <c r="J607" s="505">
        <v>99430</v>
      </c>
      <c r="K607" s="329" t="s">
        <v>693</v>
      </c>
      <c r="L607" s="216" t="s">
        <v>4103</v>
      </c>
      <c r="M607" s="216" t="s">
        <v>4085</v>
      </c>
      <c r="N607" s="216" t="s">
        <v>4113</v>
      </c>
      <c r="O607" s="216" t="s">
        <v>4114</v>
      </c>
      <c r="P607" s="506">
        <v>47340</v>
      </c>
      <c r="Q607" s="216">
        <v>29.33</v>
      </c>
      <c r="R607" s="216">
        <v>9.43</v>
      </c>
      <c r="S607" s="216">
        <v>6.12</v>
      </c>
      <c r="T607" s="216">
        <v>13.79</v>
      </c>
      <c r="U607" s="216">
        <v>29.33</v>
      </c>
      <c r="V607" s="497">
        <v>100</v>
      </c>
      <c r="W607" s="497">
        <v>63</v>
      </c>
      <c r="X607" s="498" t="s">
        <v>4088</v>
      </c>
      <c r="Y607" s="497">
        <v>1</v>
      </c>
      <c r="Z607" s="497">
        <v>9</v>
      </c>
      <c r="AA607" s="497">
        <v>2</v>
      </c>
      <c r="AB607" s="497">
        <v>4</v>
      </c>
      <c r="AC607" s="497">
        <v>16</v>
      </c>
      <c r="AD607" s="216"/>
      <c r="AE607" s="499">
        <v>5</v>
      </c>
      <c r="AF607" s="500">
        <v>100</v>
      </c>
      <c r="AG607" s="501" t="s">
        <v>4080</v>
      </c>
      <c r="AH607" s="216" t="s">
        <v>4089</v>
      </c>
      <c r="AI607" s="218">
        <v>50</v>
      </c>
      <c r="AJ607" s="502" t="s">
        <v>4108</v>
      </c>
      <c r="AK607" s="497" t="s">
        <v>4109</v>
      </c>
      <c r="AL607" s="218">
        <v>20</v>
      </c>
      <c r="AM607" s="502" t="s">
        <v>4093</v>
      </c>
      <c r="AN607" s="497" t="s">
        <v>4093</v>
      </c>
      <c r="AO607" s="218">
        <v>10</v>
      </c>
      <c r="AP607" s="502" t="s">
        <v>4115</v>
      </c>
      <c r="AQ607" s="497" t="s">
        <v>4116</v>
      </c>
      <c r="AR607" s="218">
        <v>20</v>
      </c>
      <c r="AS607" s="502"/>
      <c r="AT607" s="497"/>
      <c r="AU607" s="218"/>
      <c r="AV607" s="502"/>
      <c r="AW607" s="497"/>
      <c r="AX607" s="218"/>
      <c r="AY607" s="162"/>
      <c r="AZ607" s="70"/>
      <c r="BA607" s="70"/>
      <c r="BB607" s="70"/>
      <c r="BC607" s="70"/>
    </row>
    <row r="608" spans="1:61" s="37" customFormat="1" ht="82.8" x14ac:dyDescent="0.3">
      <c r="A608" s="491">
        <v>795</v>
      </c>
      <c r="B608" s="116" t="s">
        <v>4079</v>
      </c>
      <c r="C608" s="491">
        <v>45</v>
      </c>
      <c r="D608" s="492" t="s">
        <v>4117</v>
      </c>
      <c r="E608" s="493" t="s">
        <v>4118</v>
      </c>
      <c r="F608" s="494">
        <v>10470</v>
      </c>
      <c r="G608" s="493" t="s">
        <v>4119</v>
      </c>
      <c r="H608" s="495">
        <v>2006</v>
      </c>
      <c r="I608" s="493" t="s">
        <v>4120</v>
      </c>
      <c r="J608" s="496">
        <v>122712.1</v>
      </c>
      <c r="K608" s="329" t="s">
        <v>664</v>
      </c>
      <c r="L608" s="216" t="s">
        <v>4121</v>
      </c>
      <c r="M608" s="216" t="s">
        <v>4085</v>
      </c>
      <c r="N608" s="216" t="s">
        <v>4122</v>
      </c>
      <c r="O608" s="216" t="s">
        <v>4123</v>
      </c>
      <c r="P608" s="497">
        <v>44662</v>
      </c>
      <c r="Q608" s="216">
        <v>30.9</v>
      </c>
      <c r="R608" s="216">
        <v>0</v>
      </c>
      <c r="S608" s="216">
        <v>8.5</v>
      </c>
      <c r="T608" s="216">
        <v>22.4</v>
      </c>
      <c r="U608" s="216">
        <v>30.9</v>
      </c>
      <c r="V608" s="497">
        <v>100</v>
      </c>
      <c r="W608" s="497">
        <v>100</v>
      </c>
      <c r="X608" s="498" t="s">
        <v>4088</v>
      </c>
      <c r="Y608" s="497">
        <v>4</v>
      </c>
      <c r="Z608" s="497">
        <v>5</v>
      </c>
      <c r="AA608" s="497">
        <v>5</v>
      </c>
      <c r="AB608" s="497">
        <v>46</v>
      </c>
      <c r="AC608" s="497">
        <v>12</v>
      </c>
      <c r="AD608" s="216">
        <v>70</v>
      </c>
      <c r="AE608" s="499">
        <v>5</v>
      </c>
      <c r="AF608" s="500">
        <v>100</v>
      </c>
      <c r="AG608" s="501" t="s">
        <v>4124</v>
      </c>
      <c r="AH608" s="216" t="s">
        <v>4125</v>
      </c>
      <c r="AI608" s="218">
        <v>90</v>
      </c>
      <c r="AJ608" s="502" t="s">
        <v>4093</v>
      </c>
      <c r="AK608" s="497" t="s">
        <v>4093</v>
      </c>
      <c r="AL608" s="218">
        <v>10</v>
      </c>
      <c r="AM608" s="502"/>
      <c r="AN608" s="497"/>
      <c r="AO608" s="218"/>
      <c r="AP608" s="502"/>
      <c r="AQ608" s="497"/>
      <c r="AR608" s="218"/>
      <c r="AS608" s="502"/>
      <c r="AT608" s="497"/>
      <c r="AU608" s="218"/>
      <c r="AV608" s="502"/>
      <c r="AW608" s="497"/>
      <c r="AX608" s="218"/>
      <c r="AY608" s="162"/>
      <c r="AZ608" s="70"/>
      <c r="BA608" s="70"/>
      <c r="BB608" s="70"/>
      <c r="BC608" s="70"/>
    </row>
    <row r="609" spans="1:55" s="37" customFormat="1" ht="82.8" x14ac:dyDescent="0.3">
      <c r="A609" s="491">
        <v>795</v>
      </c>
      <c r="B609" s="116" t="s">
        <v>4079</v>
      </c>
      <c r="C609" s="491">
        <v>45</v>
      </c>
      <c r="D609" s="492" t="s">
        <v>4117</v>
      </c>
      <c r="E609" s="493" t="s">
        <v>4118</v>
      </c>
      <c r="F609" s="494">
        <v>10470</v>
      </c>
      <c r="G609" s="503" t="s">
        <v>4126</v>
      </c>
      <c r="H609" s="495">
        <v>2006</v>
      </c>
      <c r="I609" s="493" t="s">
        <v>4127</v>
      </c>
      <c r="J609" s="505">
        <v>37257.24</v>
      </c>
      <c r="K609" s="329" t="s">
        <v>4102</v>
      </c>
      <c r="L609" s="216" t="s">
        <v>4121</v>
      </c>
      <c r="M609" s="216" t="s">
        <v>4085</v>
      </c>
      <c r="N609" s="216" t="s">
        <v>4122</v>
      </c>
      <c r="O609" s="216" t="s">
        <v>4123</v>
      </c>
      <c r="P609" s="506" t="s">
        <v>4128</v>
      </c>
      <c r="Q609" s="216">
        <v>34.9</v>
      </c>
      <c r="R609" s="216">
        <v>0</v>
      </c>
      <c r="S609" s="216">
        <v>12.5</v>
      </c>
      <c r="T609" s="216">
        <v>22.4</v>
      </c>
      <c r="U609" s="216">
        <v>34.9</v>
      </c>
      <c r="V609" s="497">
        <v>100</v>
      </c>
      <c r="W609" s="497">
        <v>100</v>
      </c>
      <c r="X609" s="498" t="s">
        <v>4088</v>
      </c>
      <c r="Y609" s="497">
        <v>4</v>
      </c>
      <c r="Z609" s="497">
        <v>5</v>
      </c>
      <c r="AA609" s="497">
        <v>5</v>
      </c>
      <c r="AB609" s="497">
        <v>46</v>
      </c>
      <c r="AC609" s="497">
        <v>12</v>
      </c>
      <c r="AD609" s="216">
        <v>75</v>
      </c>
      <c r="AE609" s="499">
        <v>5</v>
      </c>
      <c r="AF609" s="500">
        <v>100</v>
      </c>
      <c r="AG609" s="501" t="s">
        <v>4124</v>
      </c>
      <c r="AH609" s="216" t="s">
        <v>4125</v>
      </c>
      <c r="AI609" s="218">
        <v>90</v>
      </c>
      <c r="AJ609" s="502" t="s">
        <v>4093</v>
      </c>
      <c r="AK609" s="497" t="s">
        <v>4093</v>
      </c>
      <c r="AL609" s="218">
        <v>10</v>
      </c>
      <c r="AM609" s="502"/>
      <c r="AN609" s="497"/>
      <c r="AO609" s="218"/>
      <c r="AP609" s="502"/>
      <c r="AQ609" s="497"/>
      <c r="AR609" s="218"/>
      <c r="AS609" s="502"/>
      <c r="AT609" s="497"/>
      <c r="AU609" s="218"/>
      <c r="AV609" s="502"/>
      <c r="AW609" s="497"/>
      <c r="AX609" s="218"/>
      <c r="AY609" s="162"/>
      <c r="AZ609" s="70"/>
      <c r="BA609" s="70"/>
      <c r="BB609" s="70"/>
      <c r="BC609" s="70"/>
    </row>
    <row r="610" spans="1:55" s="37" customFormat="1" ht="82.8" x14ac:dyDescent="0.3">
      <c r="A610" s="491">
        <v>795</v>
      </c>
      <c r="B610" s="116" t="s">
        <v>4079</v>
      </c>
      <c r="C610" s="491">
        <v>45</v>
      </c>
      <c r="D610" s="492" t="s">
        <v>4117</v>
      </c>
      <c r="E610" s="493" t="s">
        <v>4118</v>
      </c>
      <c r="F610" s="494">
        <v>10470</v>
      </c>
      <c r="G610" s="503" t="s">
        <v>4129</v>
      </c>
      <c r="H610" s="495">
        <v>2007</v>
      </c>
      <c r="I610" s="493" t="s">
        <v>4130</v>
      </c>
      <c r="J610" s="505">
        <v>47917.4</v>
      </c>
      <c r="K610" s="329" t="s">
        <v>4102</v>
      </c>
      <c r="L610" s="216" t="s">
        <v>4121</v>
      </c>
      <c r="M610" s="216" t="s">
        <v>4085</v>
      </c>
      <c r="N610" s="216" t="s">
        <v>4122</v>
      </c>
      <c r="O610" s="216" t="s">
        <v>4123</v>
      </c>
      <c r="P610" s="506" t="s">
        <v>4131</v>
      </c>
      <c r="Q610" s="216">
        <v>34.200000000000003</v>
      </c>
      <c r="R610" s="216">
        <v>0</v>
      </c>
      <c r="S610" s="216">
        <v>11.8</v>
      </c>
      <c r="T610" s="216">
        <v>22.4</v>
      </c>
      <c r="U610" s="216">
        <v>34.200000000000003</v>
      </c>
      <c r="V610" s="497">
        <v>100</v>
      </c>
      <c r="W610" s="497">
        <v>100</v>
      </c>
      <c r="X610" s="498" t="s">
        <v>4088</v>
      </c>
      <c r="Y610" s="497">
        <v>3</v>
      </c>
      <c r="Z610" s="497">
        <v>4</v>
      </c>
      <c r="AA610" s="497">
        <v>8</v>
      </c>
      <c r="AB610" s="497">
        <v>46</v>
      </c>
      <c r="AC610" s="497">
        <v>12</v>
      </c>
      <c r="AD610" s="216">
        <v>75</v>
      </c>
      <c r="AE610" s="499">
        <v>5</v>
      </c>
      <c r="AF610" s="500">
        <v>100</v>
      </c>
      <c r="AG610" s="501" t="s">
        <v>4124</v>
      </c>
      <c r="AH610" s="216" t="s">
        <v>4125</v>
      </c>
      <c r="AI610" s="218">
        <v>90</v>
      </c>
      <c r="AJ610" s="502" t="s">
        <v>4093</v>
      </c>
      <c r="AK610" s="497" t="s">
        <v>4093</v>
      </c>
      <c r="AL610" s="218">
        <v>10</v>
      </c>
      <c r="AM610" s="502"/>
      <c r="AN610" s="497"/>
      <c r="AO610" s="218"/>
      <c r="AP610" s="502"/>
      <c r="AQ610" s="497"/>
      <c r="AR610" s="218"/>
      <c r="AS610" s="502"/>
      <c r="AT610" s="497"/>
      <c r="AU610" s="218"/>
      <c r="AV610" s="502"/>
      <c r="AW610" s="497"/>
      <c r="AX610" s="218"/>
      <c r="AY610" s="162"/>
      <c r="AZ610" s="70"/>
      <c r="BA610" s="70"/>
      <c r="BB610" s="70"/>
      <c r="BC610" s="70"/>
    </row>
    <row r="611" spans="1:55" s="37" customFormat="1" ht="55.2" x14ac:dyDescent="0.3">
      <c r="A611" s="491">
        <v>795</v>
      </c>
      <c r="B611" s="116" t="s">
        <v>4079</v>
      </c>
      <c r="C611" s="491">
        <v>45</v>
      </c>
      <c r="D611" s="492" t="s">
        <v>4117</v>
      </c>
      <c r="E611" s="493" t="s">
        <v>4118</v>
      </c>
      <c r="F611" s="494">
        <v>10470</v>
      </c>
      <c r="G611" s="503" t="s">
        <v>4132</v>
      </c>
      <c r="H611" s="495">
        <v>2003</v>
      </c>
      <c r="I611" s="493" t="s">
        <v>4133</v>
      </c>
      <c r="J611" s="505">
        <v>20642.759999999998</v>
      </c>
      <c r="K611" s="329" t="s">
        <v>4102</v>
      </c>
      <c r="L611" s="216" t="s">
        <v>4134</v>
      </c>
      <c r="M611" s="216" t="s">
        <v>4135</v>
      </c>
      <c r="N611" s="216" t="s">
        <v>4136</v>
      </c>
      <c r="O611" s="216" t="s">
        <v>4137</v>
      </c>
      <c r="P611" s="506">
        <v>43509</v>
      </c>
      <c r="Q611" s="216" t="s">
        <v>4138</v>
      </c>
      <c r="R611" s="216">
        <v>0</v>
      </c>
      <c r="S611" s="216">
        <v>8.5</v>
      </c>
      <c r="T611" s="216">
        <v>22.4</v>
      </c>
      <c r="U611" s="216">
        <v>30.9</v>
      </c>
      <c r="V611" s="497">
        <v>100</v>
      </c>
      <c r="W611" s="497">
        <v>100</v>
      </c>
      <c r="X611" s="498" t="s">
        <v>4088</v>
      </c>
      <c r="Y611" s="497">
        <v>3</v>
      </c>
      <c r="Z611" s="497">
        <v>4</v>
      </c>
      <c r="AA611" s="497">
        <v>8</v>
      </c>
      <c r="AB611" s="497">
        <v>46</v>
      </c>
      <c r="AC611" s="497"/>
      <c r="AD611" s="216">
        <v>45</v>
      </c>
      <c r="AE611" s="499">
        <v>5</v>
      </c>
      <c r="AF611" s="500">
        <v>100</v>
      </c>
      <c r="AG611" s="501" t="s">
        <v>4139</v>
      </c>
      <c r="AH611" s="216" t="s">
        <v>4125</v>
      </c>
      <c r="AI611" s="218">
        <v>90</v>
      </c>
      <c r="AJ611" s="502" t="s">
        <v>4093</v>
      </c>
      <c r="AK611" s="497" t="s">
        <v>4093</v>
      </c>
      <c r="AL611" s="218">
        <v>10</v>
      </c>
      <c r="AM611" s="502"/>
      <c r="AN611" s="497"/>
      <c r="AO611" s="218"/>
      <c r="AP611" s="502"/>
      <c r="AQ611" s="497"/>
      <c r="AR611" s="218"/>
      <c r="AS611" s="502"/>
      <c r="AT611" s="497"/>
      <c r="AU611" s="218"/>
      <c r="AV611" s="502"/>
      <c r="AW611" s="497"/>
      <c r="AX611" s="218"/>
      <c r="AY611" s="162"/>
      <c r="AZ611" s="70"/>
      <c r="BA611" s="70"/>
      <c r="BB611" s="70"/>
      <c r="BC611" s="70"/>
    </row>
    <row r="612" spans="1:55" s="35" customFormat="1" ht="55.2" x14ac:dyDescent="0.3">
      <c r="A612" s="491">
        <v>795</v>
      </c>
      <c r="B612" s="116" t="s">
        <v>4079</v>
      </c>
      <c r="C612" s="491">
        <v>45</v>
      </c>
      <c r="D612" s="492" t="s">
        <v>4117</v>
      </c>
      <c r="E612" s="493" t="s">
        <v>4118</v>
      </c>
      <c r="F612" s="494">
        <v>10470</v>
      </c>
      <c r="G612" s="503" t="s">
        <v>4140</v>
      </c>
      <c r="H612" s="495">
        <v>2017</v>
      </c>
      <c r="I612" s="493" t="s">
        <v>4141</v>
      </c>
      <c r="J612" s="505">
        <v>60560</v>
      </c>
      <c r="K612" s="329" t="s">
        <v>4102</v>
      </c>
      <c r="L612" s="216" t="s">
        <v>4134</v>
      </c>
      <c r="M612" s="216" t="s">
        <v>4135</v>
      </c>
      <c r="N612" s="216" t="s">
        <v>4142</v>
      </c>
      <c r="O612" s="216" t="s">
        <v>4143</v>
      </c>
      <c r="P612" s="506">
        <v>47523</v>
      </c>
      <c r="Q612" s="150">
        <v>46.4</v>
      </c>
      <c r="R612" s="150">
        <v>10.5</v>
      </c>
      <c r="S612" s="150">
        <v>10.9</v>
      </c>
      <c r="T612" s="150">
        <v>25</v>
      </c>
      <c r="U612" s="150">
        <v>46.4</v>
      </c>
      <c r="V612" s="223">
        <v>100</v>
      </c>
      <c r="W612" s="223">
        <v>44</v>
      </c>
      <c r="X612" s="507" t="s">
        <v>4088</v>
      </c>
      <c r="Y612" s="223">
        <v>3</v>
      </c>
      <c r="Z612" s="223">
        <v>10</v>
      </c>
      <c r="AA612" s="223">
        <v>6</v>
      </c>
      <c r="AB612" s="223">
        <v>46</v>
      </c>
      <c r="AC612" s="223"/>
      <c r="AD612" s="223">
        <v>40</v>
      </c>
      <c r="AE612" s="224">
        <v>5</v>
      </c>
      <c r="AF612" s="158">
        <v>100</v>
      </c>
      <c r="AG612" s="225" t="s">
        <v>4124</v>
      </c>
      <c r="AH612" s="150" t="s">
        <v>4125</v>
      </c>
      <c r="AI612" s="160">
        <v>90</v>
      </c>
      <c r="AJ612" s="225" t="s">
        <v>4093</v>
      </c>
      <c r="AK612" s="150" t="s">
        <v>4093</v>
      </c>
      <c r="AL612" s="160">
        <v>10</v>
      </c>
      <c r="AM612" s="225"/>
      <c r="AN612" s="150"/>
      <c r="AO612" s="160"/>
      <c r="AP612" s="225"/>
      <c r="AQ612" s="150"/>
      <c r="AR612" s="160"/>
      <c r="AS612" s="225"/>
      <c r="AT612" s="150"/>
      <c r="AU612" s="160"/>
      <c r="AV612" s="225"/>
      <c r="AW612" s="150"/>
      <c r="AX612" s="160"/>
      <c r="AY612" s="162"/>
      <c r="AZ612" s="70"/>
      <c r="BA612" s="70"/>
      <c r="BB612" s="70"/>
      <c r="BC612" s="70"/>
    </row>
    <row r="613" spans="1:55" s="37" customFormat="1" ht="55.2" x14ac:dyDescent="0.3">
      <c r="A613" s="491">
        <v>795</v>
      </c>
      <c r="B613" s="116" t="s">
        <v>4079</v>
      </c>
      <c r="C613" s="491">
        <v>49</v>
      </c>
      <c r="D613" s="492" t="s">
        <v>4144</v>
      </c>
      <c r="E613" s="493" t="s">
        <v>4145</v>
      </c>
      <c r="F613" s="494">
        <v>15682</v>
      </c>
      <c r="G613" s="503" t="s">
        <v>4146</v>
      </c>
      <c r="H613" s="495">
        <v>2002</v>
      </c>
      <c r="I613" s="493" t="s">
        <v>4147</v>
      </c>
      <c r="J613" s="505">
        <v>28975.55</v>
      </c>
      <c r="K613" s="329" t="s">
        <v>4102</v>
      </c>
      <c r="L613" s="216" t="s">
        <v>4148</v>
      </c>
      <c r="M613" s="216" t="s">
        <v>4149</v>
      </c>
      <c r="N613" s="216" t="s">
        <v>4150</v>
      </c>
      <c r="O613" s="216" t="s">
        <v>4151</v>
      </c>
      <c r="P613" s="506" t="s">
        <v>4152</v>
      </c>
      <c r="Q613" s="216">
        <v>25.4</v>
      </c>
      <c r="R613" s="216">
        <v>0</v>
      </c>
      <c r="S613" s="216">
        <v>3</v>
      </c>
      <c r="T613" s="216">
        <v>22.35</v>
      </c>
      <c r="U613" s="216">
        <v>25.4</v>
      </c>
      <c r="V613" s="497">
        <v>100</v>
      </c>
      <c r="W613" s="497">
        <v>100</v>
      </c>
      <c r="X613" s="498" t="s">
        <v>4088</v>
      </c>
      <c r="Y613" s="497">
        <v>3</v>
      </c>
      <c r="Z613" s="497">
        <v>10</v>
      </c>
      <c r="AA613" s="497">
        <v>6</v>
      </c>
      <c r="AB613" s="497">
        <v>47</v>
      </c>
      <c r="AC613" s="497"/>
      <c r="AD613" s="497">
        <v>5</v>
      </c>
      <c r="AE613" s="499">
        <v>5</v>
      </c>
      <c r="AF613" s="500">
        <v>100</v>
      </c>
      <c r="AG613" s="501" t="s">
        <v>4153</v>
      </c>
      <c r="AH613" s="216" t="s">
        <v>4154</v>
      </c>
      <c r="AI613" s="218">
        <v>85</v>
      </c>
      <c r="AJ613" s="502" t="s">
        <v>4155</v>
      </c>
      <c r="AK613" s="497">
        <v>15</v>
      </c>
      <c r="AL613" s="218"/>
      <c r="AM613" s="502"/>
      <c r="AN613" s="497"/>
      <c r="AO613" s="218"/>
      <c r="AP613" s="502"/>
      <c r="AQ613" s="497"/>
      <c r="AR613" s="218"/>
      <c r="AS613" s="198"/>
      <c r="AT613" s="497"/>
      <c r="AU613" s="218"/>
      <c r="AV613" s="502"/>
      <c r="AW613" s="497"/>
      <c r="AX613" s="218"/>
      <c r="AY613" s="162"/>
      <c r="AZ613" s="70"/>
      <c r="BA613" s="70"/>
      <c r="BB613" s="70"/>
      <c r="BC613" s="70"/>
    </row>
    <row r="614" spans="1:55" s="37" customFormat="1" ht="55.2" x14ac:dyDescent="0.3">
      <c r="A614" s="491">
        <v>795</v>
      </c>
      <c r="B614" s="116" t="s">
        <v>4079</v>
      </c>
      <c r="C614" s="491">
        <v>49</v>
      </c>
      <c r="D614" s="492" t="s">
        <v>4144</v>
      </c>
      <c r="E614" s="493" t="s">
        <v>4156</v>
      </c>
      <c r="F614" s="494">
        <v>15682</v>
      </c>
      <c r="G614" s="503" t="s">
        <v>4157</v>
      </c>
      <c r="H614" s="495">
        <v>2010</v>
      </c>
      <c r="I614" s="493" t="s">
        <v>4158</v>
      </c>
      <c r="J614" s="505">
        <v>61045.97</v>
      </c>
      <c r="K614" s="329" t="s">
        <v>4102</v>
      </c>
      <c r="L614" s="216" t="s">
        <v>4148</v>
      </c>
      <c r="M614" s="216" t="s">
        <v>4149</v>
      </c>
      <c r="N614" s="216" t="s">
        <v>4159</v>
      </c>
      <c r="O614" s="216" t="s">
        <v>4160</v>
      </c>
      <c r="P614" s="506" t="s">
        <v>4161</v>
      </c>
      <c r="Q614" s="216" t="s">
        <v>4162</v>
      </c>
      <c r="R614" s="216">
        <v>0</v>
      </c>
      <c r="S614" s="216">
        <v>2</v>
      </c>
      <c r="T614" s="216">
        <v>22.4</v>
      </c>
      <c r="U614" s="216">
        <v>24.4</v>
      </c>
      <c r="V614" s="497">
        <v>100</v>
      </c>
      <c r="W614" s="497">
        <v>100</v>
      </c>
      <c r="X614" s="498" t="s">
        <v>4088</v>
      </c>
      <c r="Y614" s="497">
        <v>3</v>
      </c>
      <c r="Z614" s="497">
        <v>10</v>
      </c>
      <c r="AA614" s="497">
        <v>6</v>
      </c>
      <c r="AB614" s="497">
        <v>47</v>
      </c>
      <c r="AC614" s="497"/>
      <c r="AD614" s="497">
        <v>20</v>
      </c>
      <c r="AE614" s="499">
        <v>5</v>
      </c>
      <c r="AF614" s="500">
        <v>100</v>
      </c>
      <c r="AG614" s="501" t="s">
        <v>4153</v>
      </c>
      <c r="AH614" s="216" t="s">
        <v>4154</v>
      </c>
      <c r="AI614" s="218">
        <v>80</v>
      </c>
      <c r="AJ614" s="502" t="s">
        <v>4155</v>
      </c>
      <c r="AK614" s="497">
        <v>20</v>
      </c>
      <c r="AL614" s="218"/>
      <c r="AM614" s="502"/>
      <c r="AN614" s="497"/>
      <c r="AO614" s="218"/>
      <c r="AP614" s="502"/>
      <c r="AQ614" s="497"/>
      <c r="AR614" s="218"/>
      <c r="AS614" s="198"/>
      <c r="AT614" s="497"/>
      <c r="AU614" s="218"/>
      <c r="AV614" s="502"/>
      <c r="AW614" s="497"/>
      <c r="AX614" s="218"/>
      <c r="AY614" s="162"/>
      <c r="AZ614" s="70"/>
      <c r="BA614" s="70"/>
      <c r="BB614" s="70"/>
      <c r="BC614" s="70"/>
    </row>
    <row r="615" spans="1:55" s="37" customFormat="1" ht="110.4" x14ac:dyDescent="0.3">
      <c r="A615" s="491">
        <v>795</v>
      </c>
      <c r="B615" s="116" t="s">
        <v>4079</v>
      </c>
      <c r="C615" s="491">
        <v>44</v>
      </c>
      <c r="D615" s="492" t="s">
        <v>4163</v>
      </c>
      <c r="E615" s="493" t="s">
        <v>4164</v>
      </c>
      <c r="F615" s="494">
        <v>6673</v>
      </c>
      <c r="G615" s="493" t="s">
        <v>4165</v>
      </c>
      <c r="H615" s="495">
        <v>2005</v>
      </c>
      <c r="I615" s="493" t="s">
        <v>4166</v>
      </c>
      <c r="J615" s="496">
        <v>66766.820000000007</v>
      </c>
      <c r="K615" s="329" t="s">
        <v>664</v>
      </c>
      <c r="L615" s="216" t="s">
        <v>4167</v>
      </c>
      <c r="M615" s="216" t="s">
        <v>4085</v>
      </c>
      <c r="N615" s="216" t="s">
        <v>4168</v>
      </c>
      <c r="O615" s="216" t="s">
        <v>4169</v>
      </c>
      <c r="P615" s="497" t="s">
        <v>4170</v>
      </c>
      <c r="Q615" s="216">
        <v>63</v>
      </c>
      <c r="R615" s="216">
        <v>0</v>
      </c>
      <c r="S615" s="216">
        <v>40.6</v>
      </c>
      <c r="T615" s="216">
        <v>22.35</v>
      </c>
      <c r="U615" s="216">
        <v>63</v>
      </c>
      <c r="V615" s="497">
        <v>100</v>
      </c>
      <c r="W615" s="497">
        <v>100</v>
      </c>
      <c r="X615" s="498" t="s">
        <v>4088</v>
      </c>
      <c r="Y615" s="497">
        <v>1</v>
      </c>
      <c r="Z615" s="497">
        <v>6</v>
      </c>
      <c r="AA615" s="497">
        <v>2</v>
      </c>
      <c r="AB615" s="497">
        <v>46</v>
      </c>
      <c r="AC615" s="497">
        <v>12</v>
      </c>
      <c r="AD615" s="216"/>
      <c r="AE615" s="499">
        <v>5</v>
      </c>
      <c r="AF615" s="500">
        <v>100</v>
      </c>
      <c r="AG615" s="501" t="s">
        <v>4171</v>
      </c>
      <c r="AH615" s="216" t="s">
        <v>4172</v>
      </c>
      <c r="AI615" s="218">
        <v>70</v>
      </c>
      <c r="AJ615" s="502" t="s">
        <v>4173</v>
      </c>
      <c r="AK615" s="497" t="s">
        <v>4172</v>
      </c>
      <c r="AL615" s="218">
        <v>20</v>
      </c>
      <c r="AM615" s="502" t="s">
        <v>4093</v>
      </c>
      <c r="AN615" s="497" t="s">
        <v>4093</v>
      </c>
      <c r="AO615" s="218">
        <v>10</v>
      </c>
      <c r="AP615" s="502"/>
      <c r="AQ615" s="497"/>
      <c r="AR615" s="218"/>
      <c r="AS615" s="502"/>
      <c r="AT615" s="497"/>
      <c r="AU615" s="218"/>
      <c r="AV615" s="502"/>
      <c r="AW615" s="497"/>
      <c r="AX615" s="218"/>
      <c r="AY615" s="162"/>
      <c r="AZ615" s="70"/>
      <c r="BA615" s="70"/>
      <c r="BB615" s="70"/>
      <c r="BC615" s="70"/>
    </row>
    <row r="616" spans="1:55" s="37" customFormat="1" ht="110.4" x14ac:dyDescent="0.3">
      <c r="A616" s="491">
        <v>795</v>
      </c>
      <c r="B616" s="116" t="s">
        <v>4079</v>
      </c>
      <c r="C616" s="491">
        <v>44</v>
      </c>
      <c r="D616" s="492" t="s">
        <v>4163</v>
      </c>
      <c r="E616" s="493" t="s">
        <v>4164</v>
      </c>
      <c r="F616" s="494">
        <v>6673</v>
      </c>
      <c r="G616" s="503" t="s">
        <v>4174</v>
      </c>
      <c r="H616" s="495">
        <v>2008</v>
      </c>
      <c r="I616" s="493" t="s">
        <v>4175</v>
      </c>
      <c r="J616" s="505">
        <v>33618.300000000003</v>
      </c>
      <c r="K616" s="329" t="s">
        <v>655</v>
      </c>
      <c r="L616" s="216" t="s">
        <v>4176</v>
      </c>
      <c r="M616" s="216" t="s">
        <v>4085</v>
      </c>
      <c r="N616" s="216" t="s">
        <v>4168</v>
      </c>
      <c r="O616" s="216" t="s">
        <v>4169</v>
      </c>
      <c r="P616" s="497">
        <v>45248</v>
      </c>
      <c r="Q616" s="216">
        <v>72.349999999999994</v>
      </c>
      <c r="R616" s="216">
        <v>0</v>
      </c>
      <c r="S616" s="216">
        <v>50</v>
      </c>
      <c r="T616" s="216">
        <v>22.35</v>
      </c>
      <c r="U616" s="216">
        <v>72.400000000000006</v>
      </c>
      <c r="V616" s="497">
        <v>100</v>
      </c>
      <c r="W616" s="497">
        <v>100</v>
      </c>
      <c r="X616" s="498" t="s">
        <v>4088</v>
      </c>
      <c r="Y616" s="497">
        <v>4</v>
      </c>
      <c r="Z616" s="497">
        <v>4</v>
      </c>
      <c r="AA616" s="497">
        <v>1</v>
      </c>
      <c r="AB616" s="497">
        <v>4</v>
      </c>
      <c r="AC616" s="497">
        <v>13</v>
      </c>
      <c r="AD616" s="216"/>
      <c r="AE616" s="499">
        <v>5</v>
      </c>
      <c r="AF616" s="500">
        <v>100</v>
      </c>
      <c r="AG616" s="501" t="s">
        <v>4171</v>
      </c>
      <c r="AH616" s="216" t="s">
        <v>4172</v>
      </c>
      <c r="AI616" s="218">
        <v>60</v>
      </c>
      <c r="AJ616" s="502" t="s">
        <v>4173</v>
      </c>
      <c r="AK616" s="497" t="s">
        <v>4177</v>
      </c>
      <c r="AL616" s="218">
        <v>30</v>
      </c>
      <c r="AM616" s="502" t="s">
        <v>4093</v>
      </c>
      <c r="AN616" s="497" t="s">
        <v>4093</v>
      </c>
      <c r="AO616" s="218">
        <v>10</v>
      </c>
      <c r="AP616" s="502"/>
      <c r="AQ616" s="497"/>
      <c r="AR616" s="218"/>
      <c r="AS616" s="502"/>
      <c r="AT616" s="497"/>
      <c r="AU616" s="218"/>
      <c r="AV616" s="502"/>
      <c r="AW616" s="497"/>
      <c r="AX616" s="218"/>
      <c r="AY616" s="162"/>
      <c r="AZ616" s="70"/>
      <c r="BA616" s="70"/>
      <c r="BB616" s="70"/>
      <c r="BC616" s="70"/>
    </row>
    <row r="617" spans="1:55" s="37" customFormat="1" ht="110.4" x14ac:dyDescent="0.3">
      <c r="A617" s="491">
        <v>795</v>
      </c>
      <c r="B617" s="116" t="s">
        <v>4079</v>
      </c>
      <c r="C617" s="491">
        <v>44</v>
      </c>
      <c r="D617" s="492" t="s">
        <v>4163</v>
      </c>
      <c r="E617" s="493" t="s">
        <v>4164</v>
      </c>
      <c r="F617" s="494">
        <v>6673</v>
      </c>
      <c r="G617" s="503" t="s">
        <v>4178</v>
      </c>
      <c r="H617" s="495">
        <v>2007</v>
      </c>
      <c r="I617" s="493" t="s">
        <v>4179</v>
      </c>
      <c r="J617" s="505">
        <v>28663.13</v>
      </c>
      <c r="K617" s="329" t="s">
        <v>655</v>
      </c>
      <c r="L617" s="216" t="s">
        <v>4176</v>
      </c>
      <c r="M617" s="216" t="s">
        <v>4085</v>
      </c>
      <c r="N617" s="216" t="s">
        <v>4168</v>
      </c>
      <c r="O617" s="216" t="s">
        <v>4169</v>
      </c>
      <c r="P617" s="497">
        <v>45174</v>
      </c>
      <c r="Q617" s="216">
        <v>37</v>
      </c>
      <c r="R617" s="216">
        <v>0</v>
      </c>
      <c r="S617" s="216">
        <v>14.65</v>
      </c>
      <c r="T617" s="216">
        <v>22.35</v>
      </c>
      <c r="U617" s="216">
        <v>37</v>
      </c>
      <c r="V617" s="497">
        <v>100</v>
      </c>
      <c r="W617" s="497">
        <v>100</v>
      </c>
      <c r="X617" s="498" t="s">
        <v>4088</v>
      </c>
      <c r="Y617" s="497">
        <v>4</v>
      </c>
      <c r="Z617" s="497">
        <v>4</v>
      </c>
      <c r="AA617" s="497">
        <v>1</v>
      </c>
      <c r="AB617" s="497">
        <v>4</v>
      </c>
      <c r="AC617" s="497">
        <v>13</v>
      </c>
      <c r="AD617" s="216"/>
      <c r="AE617" s="499">
        <v>5</v>
      </c>
      <c r="AF617" s="500">
        <v>100</v>
      </c>
      <c r="AG617" s="501" t="s">
        <v>4171</v>
      </c>
      <c r="AH617" s="216" t="s">
        <v>4172</v>
      </c>
      <c r="AI617" s="218">
        <v>50</v>
      </c>
      <c r="AJ617" s="502" t="s">
        <v>4173</v>
      </c>
      <c r="AK617" s="497" t="s">
        <v>4177</v>
      </c>
      <c r="AL617" s="218">
        <v>40</v>
      </c>
      <c r="AM617" s="502" t="s">
        <v>4093</v>
      </c>
      <c r="AN617" s="497" t="s">
        <v>4093</v>
      </c>
      <c r="AO617" s="218">
        <v>10</v>
      </c>
      <c r="AP617" s="502"/>
      <c r="AQ617" s="497"/>
      <c r="AR617" s="218"/>
      <c r="AS617" s="502"/>
      <c r="AT617" s="497"/>
      <c r="AU617" s="218"/>
      <c r="AV617" s="502"/>
      <c r="AW617" s="497"/>
      <c r="AX617" s="218"/>
      <c r="AY617" s="162"/>
      <c r="AZ617" s="70"/>
      <c r="BA617" s="70"/>
      <c r="BB617" s="70"/>
      <c r="BC617" s="70"/>
    </row>
    <row r="618" spans="1:55" s="37" customFormat="1" ht="220.8" x14ac:dyDescent="0.3">
      <c r="A618" s="491">
        <v>795</v>
      </c>
      <c r="B618" s="116" t="s">
        <v>4079</v>
      </c>
      <c r="C618" s="491">
        <v>56</v>
      </c>
      <c r="D618" s="492" t="s">
        <v>4180</v>
      </c>
      <c r="E618" s="493" t="s">
        <v>4181</v>
      </c>
      <c r="F618" s="494">
        <v>11594</v>
      </c>
      <c r="G618" s="493" t="s">
        <v>4182</v>
      </c>
      <c r="H618" s="495">
        <v>2007</v>
      </c>
      <c r="I618" s="493" t="s">
        <v>4182</v>
      </c>
      <c r="J618" s="496">
        <v>50619.93</v>
      </c>
      <c r="K618" s="329" t="s">
        <v>655</v>
      </c>
      <c r="L618" s="216" t="s">
        <v>4183</v>
      </c>
      <c r="M618" s="216" t="s">
        <v>4085</v>
      </c>
      <c r="N618" s="216" t="s">
        <v>4184</v>
      </c>
      <c r="O618" s="216" t="s">
        <v>4087</v>
      </c>
      <c r="P618" s="497">
        <v>44833.448340000003</v>
      </c>
      <c r="Q618" s="508">
        <v>23.37</v>
      </c>
      <c r="R618" s="508">
        <v>0</v>
      </c>
      <c r="S618" s="508">
        <v>1.02</v>
      </c>
      <c r="T618" s="508">
        <v>22.35</v>
      </c>
      <c r="U618" s="216">
        <v>23.37</v>
      </c>
      <c r="V618" s="509">
        <v>100</v>
      </c>
      <c r="W618" s="497">
        <v>100</v>
      </c>
      <c r="X618" s="498" t="s">
        <v>4088</v>
      </c>
      <c r="Y618" s="497">
        <v>3</v>
      </c>
      <c r="Z618" s="497">
        <v>12</v>
      </c>
      <c r="AA618" s="497">
        <v>1</v>
      </c>
      <c r="AB618" s="497">
        <v>4</v>
      </c>
      <c r="AC618" s="497">
        <v>13</v>
      </c>
      <c r="AD618" s="216"/>
      <c r="AE618" s="499">
        <v>5</v>
      </c>
      <c r="AF618" s="500">
        <v>100</v>
      </c>
      <c r="AG618" s="501" t="s">
        <v>4185</v>
      </c>
      <c r="AH618" s="216" t="s">
        <v>4186</v>
      </c>
      <c r="AI618" s="218">
        <v>100</v>
      </c>
      <c r="AJ618" s="502"/>
      <c r="AK618" s="497"/>
      <c r="AL618" s="218"/>
      <c r="AM618" s="502"/>
      <c r="AN618" s="497"/>
      <c r="AO618" s="218"/>
      <c r="AP618" s="502"/>
      <c r="AQ618" s="497"/>
      <c r="AR618" s="218"/>
      <c r="AS618" s="502"/>
      <c r="AT618" s="497"/>
      <c r="AU618" s="218"/>
      <c r="AV618" s="502"/>
      <c r="AW618" s="497"/>
      <c r="AX618" s="218"/>
      <c r="AY618" s="162"/>
      <c r="AZ618" s="70"/>
      <c r="BA618" s="70"/>
      <c r="BB618" s="70"/>
      <c r="BC618" s="70"/>
    </row>
    <row r="619" spans="1:55" s="37" customFormat="1" ht="248.4" x14ac:dyDescent="0.3">
      <c r="A619" s="491">
        <v>795</v>
      </c>
      <c r="B619" s="116" t="s">
        <v>4079</v>
      </c>
      <c r="C619" s="491">
        <v>64</v>
      </c>
      <c r="D619" s="492" t="s">
        <v>4180</v>
      </c>
      <c r="E619" s="493" t="s">
        <v>4187</v>
      </c>
      <c r="F619" s="494">
        <v>8779</v>
      </c>
      <c r="G619" s="503" t="s">
        <v>4188</v>
      </c>
      <c r="H619" s="495">
        <v>2013</v>
      </c>
      <c r="I619" s="510" t="s">
        <v>4189</v>
      </c>
      <c r="J619" s="505">
        <v>120441.69</v>
      </c>
      <c r="K619" s="329" t="s">
        <v>902</v>
      </c>
      <c r="L619" s="511" t="s">
        <v>4190</v>
      </c>
      <c r="M619" s="511" t="s">
        <v>4191</v>
      </c>
      <c r="N619" s="208" t="s">
        <v>4192</v>
      </c>
      <c r="O619" s="208" t="s">
        <v>4193</v>
      </c>
      <c r="P619" s="506" t="s">
        <v>4194</v>
      </c>
      <c r="Q619" s="216">
        <v>3.41</v>
      </c>
      <c r="R619" s="216">
        <v>0</v>
      </c>
      <c r="S619" s="216">
        <v>2</v>
      </c>
      <c r="T619" s="216">
        <v>1.41</v>
      </c>
      <c r="U619" s="216">
        <v>3.41</v>
      </c>
      <c r="V619" s="497">
        <v>100</v>
      </c>
      <c r="W619" s="497">
        <v>100</v>
      </c>
      <c r="X619" s="498" t="s">
        <v>4088</v>
      </c>
      <c r="Y619" s="497"/>
      <c r="Z619" s="497">
        <v>1</v>
      </c>
      <c r="AA619" s="497">
        <v>1</v>
      </c>
      <c r="AB619" s="497">
        <v>26</v>
      </c>
      <c r="AC619" s="497"/>
      <c r="AD619" s="216"/>
      <c r="AE619" s="499">
        <v>2</v>
      </c>
      <c r="AF619" s="500">
        <v>100</v>
      </c>
      <c r="AG619" s="512" t="s">
        <v>4195</v>
      </c>
      <c r="AH619" s="208" t="s">
        <v>4196</v>
      </c>
      <c r="AI619" s="181">
        <v>10</v>
      </c>
      <c r="AJ619" s="198" t="s">
        <v>4180</v>
      </c>
      <c r="AK619" s="199" t="s">
        <v>4196</v>
      </c>
      <c r="AL619" s="181">
        <v>40</v>
      </c>
      <c r="AM619" s="198" t="s">
        <v>4197</v>
      </c>
      <c r="AN619" s="199" t="s">
        <v>4198</v>
      </c>
      <c r="AO619" s="181">
        <v>30</v>
      </c>
      <c r="AP619" s="502" t="s">
        <v>4093</v>
      </c>
      <c r="AQ619" s="497" t="s">
        <v>4093</v>
      </c>
      <c r="AR619" s="218">
        <v>10</v>
      </c>
      <c r="AS619" s="502" t="s">
        <v>4199</v>
      </c>
      <c r="AT619" s="497" t="s">
        <v>4200</v>
      </c>
      <c r="AU619" s="218">
        <v>10</v>
      </c>
      <c r="AV619" s="502"/>
      <c r="AW619" s="497"/>
      <c r="AX619" s="218"/>
      <c r="AY619" s="162"/>
      <c r="AZ619" s="70"/>
      <c r="BA619" s="70"/>
      <c r="BB619" s="70"/>
      <c r="BC619" s="70"/>
    </row>
    <row r="620" spans="1:55" s="37" customFormat="1" ht="55.2" x14ac:dyDescent="0.3">
      <c r="A620" s="491">
        <v>795</v>
      </c>
      <c r="B620" s="116" t="s">
        <v>4079</v>
      </c>
      <c r="C620" s="491">
        <v>54</v>
      </c>
      <c r="D620" s="492" t="s">
        <v>4080</v>
      </c>
      <c r="E620" s="493" t="s">
        <v>4201</v>
      </c>
      <c r="F620" s="494">
        <v>15322</v>
      </c>
      <c r="G620" s="503" t="s">
        <v>4202</v>
      </c>
      <c r="H620" s="504">
        <v>2006</v>
      </c>
      <c r="I620" s="493" t="s">
        <v>4203</v>
      </c>
      <c r="J620" s="505">
        <v>36791.53</v>
      </c>
      <c r="K620" s="329" t="s">
        <v>4102</v>
      </c>
      <c r="L620" s="216" t="s">
        <v>4183</v>
      </c>
      <c r="M620" s="216" t="s">
        <v>4204</v>
      </c>
      <c r="N620" s="216" t="s">
        <v>4205</v>
      </c>
      <c r="O620" s="216" t="s">
        <v>4206</v>
      </c>
      <c r="P620" s="506" t="s">
        <v>4207</v>
      </c>
      <c r="Q620" s="216">
        <v>24.3</v>
      </c>
      <c r="R620" s="216">
        <v>0</v>
      </c>
      <c r="S620" s="216">
        <v>1.9</v>
      </c>
      <c r="T620" s="216">
        <v>22.4</v>
      </c>
      <c r="U620" s="216">
        <v>24.3</v>
      </c>
      <c r="V620" s="497">
        <v>100</v>
      </c>
      <c r="W620" s="497">
        <v>100</v>
      </c>
      <c r="X620" s="498" t="s">
        <v>4088</v>
      </c>
      <c r="Y620" s="497">
        <v>3</v>
      </c>
      <c r="Z620" s="497">
        <v>2</v>
      </c>
      <c r="AA620" s="497">
        <v>1</v>
      </c>
      <c r="AB620" s="497">
        <v>4</v>
      </c>
      <c r="AC620" s="497"/>
      <c r="AD620" s="216"/>
      <c r="AE620" s="499">
        <v>5</v>
      </c>
      <c r="AF620" s="500">
        <v>100</v>
      </c>
      <c r="AG620" s="501" t="s">
        <v>4080</v>
      </c>
      <c r="AH620" s="216" t="s">
        <v>4208</v>
      </c>
      <c r="AI620" s="218">
        <v>30</v>
      </c>
      <c r="AJ620" s="502" t="s">
        <v>4209</v>
      </c>
      <c r="AK620" s="497" t="s">
        <v>4208</v>
      </c>
      <c r="AL620" s="218">
        <v>50</v>
      </c>
      <c r="AM620" s="502" t="s">
        <v>4210</v>
      </c>
      <c r="AN620" s="497" t="s">
        <v>4208</v>
      </c>
      <c r="AO620" s="218">
        <v>5</v>
      </c>
      <c r="AP620" s="502" t="s">
        <v>4211</v>
      </c>
      <c r="AQ620" s="497" t="s">
        <v>4208</v>
      </c>
      <c r="AR620" s="218">
        <v>15</v>
      </c>
      <c r="AS620" s="502"/>
      <c r="AT620" s="497"/>
      <c r="AU620" s="218"/>
      <c r="AV620" s="502"/>
      <c r="AW620" s="497"/>
      <c r="AX620" s="218"/>
      <c r="AY620" s="162"/>
      <c r="AZ620" s="70"/>
      <c r="BA620" s="70"/>
      <c r="BB620" s="70"/>
      <c r="BC620" s="70"/>
    </row>
    <row r="621" spans="1:55" s="37" customFormat="1" ht="55.2" x14ac:dyDescent="0.3">
      <c r="A621" s="491">
        <v>795</v>
      </c>
      <c r="B621" s="116" t="s">
        <v>4079</v>
      </c>
      <c r="C621" s="491">
        <v>54</v>
      </c>
      <c r="D621" s="492" t="s">
        <v>4080</v>
      </c>
      <c r="E621" s="493" t="s">
        <v>4201</v>
      </c>
      <c r="F621" s="494">
        <v>15322</v>
      </c>
      <c r="G621" s="503" t="s">
        <v>4212</v>
      </c>
      <c r="H621" s="504">
        <v>2006</v>
      </c>
      <c r="I621" s="493" t="s">
        <v>4213</v>
      </c>
      <c r="J621" s="505">
        <v>49021.64</v>
      </c>
      <c r="K621" s="329" t="s">
        <v>4102</v>
      </c>
      <c r="L621" s="216" t="s">
        <v>4183</v>
      </c>
      <c r="M621" s="216" t="s">
        <v>4204</v>
      </c>
      <c r="N621" s="216" t="s">
        <v>4205</v>
      </c>
      <c r="O621" s="216" t="s">
        <v>4206</v>
      </c>
      <c r="P621" s="506" t="s">
        <v>4214</v>
      </c>
      <c r="Q621" s="216">
        <v>24.8</v>
      </c>
      <c r="R621" s="216">
        <v>0</v>
      </c>
      <c r="S621" s="216">
        <v>2.4</v>
      </c>
      <c r="T621" s="216">
        <v>22.4</v>
      </c>
      <c r="U621" s="216">
        <v>24.8</v>
      </c>
      <c r="V621" s="497">
        <v>100</v>
      </c>
      <c r="W621" s="497">
        <v>100</v>
      </c>
      <c r="X621" s="498" t="s">
        <v>4088</v>
      </c>
      <c r="Y621" s="497">
        <v>3</v>
      </c>
      <c r="Z621" s="497">
        <v>11</v>
      </c>
      <c r="AA621" s="497">
        <v>7</v>
      </c>
      <c r="AB621" s="497">
        <v>4</v>
      </c>
      <c r="AC621" s="497"/>
      <c r="AD621" s="216"/>
      <c r="AE621" s="499">
        <v>5</v>
      </c>
      <c r="AF621" s="500">
        <v>100</v>
      </c>
      <c r="AG621" s="501" t="s">
        <v>4080</v>
      </c>
      <c r="AH621" s="216" t="s">
        <v>4208</v>
      </c>
      <c r="AI621" s="218">
        <v>25</v>
      </c>
      <c r="AJ621" s="502" t="s">
        <v>4209</v>
      </c>
      <c r="AK621" s="497" t="s">
        <v>4208</v>
      </c>
      <c r="AL621" s="218">
        <v>50</v>
      </c>
      <c r="AM621" s="502" t="s">
        <v>4210</v>
      </c>
      <c r="AN621" s="497" t="s">
        <v>4208</v>
      </c>
      <c r="AO621" s="218">
        <v>10</v>
      </c>
      <c r="AP621" s="502" t="s">
        <v>4211</v>
      </c>
      <c r="AQ621" s="497" t="s">
        <v>4208</v>
      </c>
      <c r="AR621" s="218">
        <v>15</v>
      </c>
      <c r="AS621" s="502"/>
      <c r="AT621" s="497"/>
      <c r="AU621" s="218"/>
      <c r="AV621" s="502"/>
      <c r="AW621" s="497"/>
      <c r="AX621" s="218"/>
      <c r="AY621" s="162"/>
      <c r="AZ621" s="70"/>
      <c r="BA621" s="70"/>
      <c r="BB621" s="70"/>
      <c r="BC621" s="70"/>
    </row>
    <row r="622" spans="1:55" s="38" customFormat="1" ht="55.2" x14ac:dyDescent="0.3">
      <c r="A622" s="491">
        <v>795</v>
      </c>
      <c r="B622" s="116" t="s">
        <v>4079</v>
      </c>
      <c r="C622" s="491">
        <v>54</v>
      </c>
      <c r="D622" s="492" t="s">
        <v>4080</v>
      </c>
      <c r="E622" s="493" t="s">
        <v>4201</v>
      </c>
      <c r="F622" s="494">
        <v>15322</v>
      </c>
      <c r="G622" s="503" t="s">
        <v>4215</v>
      </c>
      <c r="H622" s="504">
        <v>2009</v>
      </c>
      <c r="I622" s="493" t="s">
        <v>4216</v>
      </c>
      <c r="J622" s="505">
        <v>41817.449999999997</v>
      </c>
      <c r="K622" s="329" t="s">
        <v>4102</v>
      </c>
      <c r="L622" s="216" t="s">
        <v>4183</v>
      </c>
      <c r="M622" s="216" t="s">
        <v>4204</v>
      </c>
      <c r="N622" s="216" t="s">
        <v>4205</v>
      </c>
      <c r="O622" s="216" t="s">
        <v>4217</v>
      </c>
      <c r="P622" s="506" t="s">
        <v>4218</v>
      </c>
      <c r="Q622" s="216">
        <v>24.6</v>
      </c>
      <c r="R622" s="216">
        <v>0</v>
      </c>
      <c r="S622" s="216">
        <v>2.2000000000000002</v>
      </c>
      <c r="T622" s="216">
        <v>22.4</v>
      </c>
      <c r="U622" s="216">
        <v>24.6</v>
      </c>
      <c r="V622" s="497">
        <v>100</v>
      </c>
      <c r="W622" s="497">
        <v>100</v>
      </c>
      <c r="X622" s="498" t="s">
        <v>4088</v>
      </c>
      <c r="Y622" s="497">
        <v>3</v>
      </c>
      <c r="Z622" s="497">
        <v>11</v>
      </c>
      <c r="AA622" s="497">
        <v>5</v>
      </c>
      <c r="AB622" s="497">
        <v>4</v>
      </c>
      <c r="AC622" s="497"/>
      <c r="AD622" s="216"/>
      <c r="AE622" s="499">
        <v>5</v>
      </c>
      <c r="AF622" s="500">
        <v>100</v>
      </c>
      <c r="AG622" s="501" t="s">
        <v>4080</v>
      </c>
      <c r="AH622" s="216" t="s">
        <v>4208</v>
      </c>
      <c r="AI622" s="218">
        <v>30</v>
      </c>
      <c r="AJ622" s="502" t="s">
        <v>4209</v>
      </c>
      <c r="AK622" s="497" t="s">
        <v>4208</v>
      </c>
      <c r="AL622" s="218">
        <v>60</v>
      </c>
      <c r="AM622" s="502" t="s">
        <v>4210</v>
      </c>
      <c r="AN622" s="497" t="s">
        <v>4208</v>
      </c>
      <c r="AO622" s="218">
        <v>5</v>
      </c>
      <c r="AP622" s="502" t="s">
        <v>4211</v>
      </c>
      <c r="AQ622" s="497" t="s">
        <v>4208</v>
      </c>
      <c r="AR622" s="218">
        <v>5</v>
      </c>
      <c r="AS622" s="502"/>
      <c r="AT622" s="497"/>
      <c r="AU622" s="218"/>
      <c r="AV622" s="502"/>
      <c r="AW622" s="497"/>
      <c r="AX622" s="218"/>
      <c r="AY622" s="162"/>
      <c r="AZ622" s="70"/>
      <c r="BA622" s="70"/>
      <c r="BB622" s="70"/>
      <c r="BC622" s="70"/>
    </row>
    <row r="623" spans="1:55" s="37" customFormat="1" ht="55.2" x14ac:dyDescent="0.3">
      <c r="A623" s="491">
        <v>795</v>
      </c>
      <c r="B623" s="116" t="s">
        <v>4079</v>
      </c>
      <c r="C623" s="491">
        <v>54</v>
      </c>
      <c r="D623" s="492" t="s">
        <v>4080</v>
      </c>
      <c r="E623" s="493" t="s">
        <v>4201</v>
      </c>
      <c r="F623" s="494">
        <v>15322</v>
      </c>
      <c r="G623" s="503" t="s">
        <v>4219</v>
      </c>
      <c r="H623" s="504">
        <v>2011</v>
      </c>
      <c r="I623" s="493" t="s">
        <v>4220</v>
      </c>
      <c r="J623" s="505">
        <v>46926</v>
      </c>
      <c r="K623" s="329" t="s">
        <v>4102</v>
      </c>
      <c r="L623" s="216" t="s">
        <v>4183</v>
      </c>
      <c r="M623" s="216" t="s">
        <v>4204</v>
      </c>
      <c r="N623" s="216" t="s">
        <v>4205</v>
      </c>
      <c r="O623" s="216" t="s">
        <v>4217</v>
      </c>
      <c r="P623" s="506" t="s">
        <v>4221</v>
      </c>
      <c r="Q623" s="216">
        <v>24.9</v>
      </c>
      <c r="R623" s="216">
        <v>0</v>
      </c>
      <c r="S623" s="216">
        <v>2.5</v>
      </c>
      <c r="T623" s="216">
        <v>22.4</v>
      </c>
      <c r="U623" s="216">
        <v>24.9</v>
      </c>
      <c r="V623" s="497">
        <v>100</v>
      </c>
      <c r="W623" s="497">
        <v>100</v>
      </c>
      <c r="X623" s="498" t="s">
        <v>4088</v>
      </c>
      <c r="Y623" s="497">
        <v>3</v>
      </c>
      <c r="Z623" s="497">
        <v>11</v>
      </c>
      <c r="AA623" s="497">
        <v>3</v>
      </c>
      <c r="AB623" s="497">
        <v>4</v>
      </c>
      <c r="AC623" s="497"/>
      <c r="AD623" s="216"/>
      <c r="AE623" s="499">
        <v>5</v>
      </c>
      <c r="AF623" s="500">
        <v>100</v>
      </c>
      <c r="AG623" s="501" t="s">
        <v>4080</v>
      </c>
      <c r="AH623" s="216" t="s">
        <v>4208</v>
      </c>
      <c r="AI623" s="218">
        <v>30</v>
      </c>
      <c r="AJ623" s="502" t="s">
        <v>4209</v>
      </c>
      <c r="AK623" s="497" t="s">
        <v>4208</v>
      </c>
      <c r="AL623" s="218">
        <v>55</v>
      </c>
      <c r="AM623" s="502" t="s">
        <v>4210</v>
      </c>
      <c r="AN623" s="497" t="s">
        <v>4208</v>
      </c>
      <c r="AO623" s="218">
        <v>5</v>
      </c>
      <c r="AP623" s="502" t="s">
        <v>4211</v>
      </c>
      <c r="AQ623" s="497" t="s">
        <v>4208</v>
      </c>
      <c r="AR623" s="218">
        <v>10</v>
      </c>
      <c r="AS623" s="502"/>
      <c r="AT623" s="497"/>
      <c r="AU623" s="218"/>
      <c r="AV623" s="502"/>
      <c r="AW623" s="497"/>
      <c r="AX623" s="218"/>
      <c r="AY623" s="162"/>
      <c r="AZ623" s="70"/>
      <c r="BA623" s="70"/>
      <c r="BB623" s="70"/>
      <c r="BC623" s="70"/>
    </row>
    <row r="624" spans="1:55" s="37" customFormat="1" ht="55.2" x14ac:dyDescent="0.3">
      <c r="A624" s="491">
        <v>795</v>
      </c>
      <c r="B624" s="116" t="s">
        <v>4079</v>
      </c>
      <c r="C624" s="491">
        <v>54</v>
      </c>
      <c r="D624" s="492" t="s">
        <v>4080</v>
      </c>
      <c r="E624" s="493" t="s">
        <v>4201</v>
      </c>
      <c r="F624" s="494">
        <v>15322</v>
      </c>
      <c r="G624" s="503" t="s">
        <v>4222</v>
      </c>
      <c r="H624" s="504">
        <v>2014</v>
      </c>
      <c r="I624" s="493" t="s">
        <v>4223</v>
      </c>
      <c r="J624" s="505">
        <v>44777.11</v>
      </c>
      <c r="K624" s="329" t="s">
        <v>4102</v>
      </c>
      <c r="L624" s="216" t="s">
        <v>4183</v>
      </c>
      <c r="M624" s="216" t="s">
        <v>4204</v>
      </c>
      <c r="N624" s="216" t="s">
        <v>4205</v>
      </c>
      <c r="O624" s="216" t="s">
        <v>4217</v>
      </c>
      <c r="P624" s="506" t="s">
        <v>4224</v>
      </c>
      <c r="Q624" s="216">
        <v>29</v>
      </c>
      <c r="R624" s="216">
        <v>4.28</v>
      </c>
      <c r="S624" s="216">
        <v>2.2999999999999998</v>
      </c>
      <c r="T624" s="216">
        <v>22.4</v>
      </c>
      <c r="U624" s="216">
        <v>29</v>
      </c>
      <c r="V624" s="497">
        <v>100</v>
      </c>
      <c r="W624" s="497">
        <v>100</v>
      </c>
      <c r="X624" s="498" t="s">
        <v>4088</v>
      </c>
      <c r="Y624" s="497">
        <v>3</v>
      </c>
      <c r="Z624" s="497">
        <v>11</v>
      </c>
      <c r="AA624" s="497">
        <v>4</v>
      </c>
      <c r="AB624" s="497">
        <v>4</v>
      </c>
      <c r="AC624" s="497"/>
      <c r="AD624" s="216"/>
      <c r="AE624" s="499">
        <v>5</v>
      </c>
      <c r="AF624" s="500">
        <v>100</v>
      </c>
      <c r="AG624" s="501" t="s">
        <v>4225</v>
      </c>
      <c r="AH624" s="216" t="s">
        <v>4226</v>
      </c>
      <c r="AI624" s="218">
        <v>80</v>
      </c>
      <c r="AJ624" s="502" t="s">
        <v>4209</v>
      </c>
      <c r="AK624" s="497" t="s">
        <v>4208</v>
      </c>
      <c r="AL624" s="218">
        <v>20</v>
      </c>
      <c r="AM624" s="502"/>
      <c r="AN624" s="497"/>
      <c r="AO624" s="218"/>
      <c r="AP624" s="502"/>
      <c r="AQ624" s="497"/>
      <c r="AR624" s="218"/>
      <c r="AS624" s="502"/>
      <c r="AT624" s="497"/>
      <c r="AU624" s="218"/>
      <c r="AV624" s="502"/>
      <c r="AW624" s="497"/>
      <c r="AX624" s="218"/>
      <c r="AY624" s="162"/>
      <c r="AZ624" s="70"/>
      <c r="BA624" s="70"/>
      <c r="BB624" s="70"/>
      <c r="BC624" s="70"/>
    </row>
    <row r="625" spans="1:55" s="37" customFormat="1" ht="82.8" x14ac:dyDescent="0.3">
      <c r="A625" s="491">
        <v>795</v>
      </c>
      <c r="B625" s="116" t="s">
        <v>4079</v>
      </c>
      <c r="C625" s="491">
        <v>55</v>
      </c>
      <c r="D625" s="492" t="s">
        <v>4080</v>
      </c>
      <c r="E625" s="493" t="s">
        <v>4227</v>
      </c>
      <c r="F625" s="494">
        <v>1407</v>
      </c>
      <c r="G625" s="503" t="s">
        <v>4228</v>
      </c>
      <c r="H625" s="495">
        <v>2005</v>
      </c>
      <c r="I625" s="493" t="s">
        <v>4229</v>
      </c>
      <c r="J625" s="505">
        <v>187440.66</v>
      </c>
      <c r="K625" s="329" t="s">
        <v>664</v>
      </c>
      <c r="L625" s="216" t="s">
        <v>4103</v>
      </c>
      <c r="M625" s="216" t="s">
        <v>4085</v>
      </c>
      <c r="N625" s="216" t="s">
        <v>4230</v>
      </c>
      <c r="O625" s="216" t="s">
        <v>4087</v>
      </c>
      <c r="P625" s="497">
        <v>43030</v>
      </c>
      <c r="Q625" s="216">
        <v>24</v>
      </c>
      <c r="R625" s="216">
        <v>0</v>
      </c>
      <c r="S625" s="216">
        <v>1.56</v>
      </c>
      <c r="T625" s="216">
        <v>22.4</v>
      </c>
      <c r="U625" s="216">
        <v>24</v>
      </c>
      <c r="V625" s="497">
        <v>100</v>
      </c>
      <c r="W625" s="497">
        <v>100</v>
      </c>
      <c r="X625" s="498" t="s">
        <v>4088</v>
      </c>
      <c r="Y625" s="497">
        <v>3</v>
      </c>
      <c r="Z625" s="497">
        <v>1</v>
      </c>
      <c r="AA625" s="497">
        <v>1</v>
      </c>
      <c r="AB625" s="497">
        <v>4</v>
      </c>
      <c r="AC625" s="497">
        <v>12</v>
      </c>
      <c r="AD625" s="216"/>
      <c r="AE625" s="499">
        <v>5</v>
      </c>
      <c r="AF625" s="500">
        <v>100</v>
      </c>
      <c r="AG625" s="501" t="s">
        <v>4080</v>
      </c>
      <c r="AH625" s="216" t="s">
        <v>4231</v>
      </c>
      <c r="AI625" s="218">
        <v>60</v>
      </c>
      <c r="AJ625" s="502" t="s">
        <v>4093</v>
      </c>
      <c r="AK625" s="497" t="s">
        <v>4093</v>
      </c>
      <c r="AL625" s="218">
        <v>40</v>
      </c>
      <c r="AM625" s="502"/>
      <c r="AN625" s="497"/>
      <c r="AO625" s="218"/>
      <c r="AP625" s="502"/>
      <c r="AQ625" s="497"/>
      <c r="AR625" s="218"/>
      <c r="AS625" s="502"/>
      <c r="AT625" s="497"/>
      <c r="AU625" s="218"/>
      <c r="AV625" s="502"/>
      <c r="AW625" s="497"/>
      <c r="AX625" s="218"/>
      <c r="AY625" s="162"/>
      <c r="AZ625" s="70"/>
      <c r="BA625" s="70"/>
      <c r="BB625" s="70"/>
      <c r="BC625" s="70"/>
    </row>
    <row r="626" spans="1:55" s="37" customFormat="1" ht="69" x14ac:dyDescent="0.3">
      <c r="A626" s="491">
        <v>795</v>
      </c>
      <c r="B626" s="116" t="s">
        <v>4079</v>
      </c>
      <c r="C626" s="491">
        <v>55</v>
      </c>
      <c r="D626" s="492" t="s">
        <v>4080</v>
      </c>
      <c r="E626" s="493" t="s">
        <v>4227</v>
      </c>
      <c r="F626" s="494">
        <v>1407</v>
      </c>
      <c r="G626" s="503" t="s">
        <v>4232</v>
      </c>
      <c r="H626" s="495">
        <v>2009</v>
      </c>
      <c r="I626" s="493" t="s">
        <v>4233</v>
      </c>
      <c r="J626" s="505">
        <v>38185.879999999997</v>
      </c>
      <c r="K626" s="329" t="s">
        <v>4102</v>
      </c>
      <c r="L626" s="216" t="s">
        <v>4103</v>
      </c>
      <c r="M626" s="216" t="s">
        <v>4085</v>
      </c>
      <c r="N626" s="216" t="s">
        <v>4098</v>
      </c>
      <c r="O626" s="216" t="s">
        <v>4099</v>
      </c>
      <c r="P626" s="497">
        <v>45660</v>
      </c>
      <c r="Q626" s="216">
        <v>23.8</v>
      </c>
      <c r="R626" s="216">
        <v>0</v>
      </c>
      <c r="S626" s="216">
        <v>1.4</v>
      </c>
      <c r="T626" s="216">
        <v>22.4</v>
      </c>
      <c r="U626" s="216">
        <v>23.8</v>
      </c>
      <c r="V626" s="497">
        <v>100</v>
      </c>
      <c r="W626" s="497">
        <v>100</v>
      </c>
      <c r="X626" s="498" t="s">
        <v>4088</v>
      </c>
      <c r="Y626" s="497">
        <v>3</v>
      </c>
      <c r="Z626" s="497">
        <v>11</v>
      </c>
      <c r="AA626" s="497">
        <v>3</v>
      </c>
      <c r="AB626" s="497">
        <v>4</v>
      </c>
      <c r="AC626" s="497"/>
      <c r="AD626" s="216"/>
      <c r="AE626" s="499">
        <v>5</v>
      </c>
      <c r="AF626" s="500">
        <v>100</v>
      </c>
      <c r="AG626" s="501" t="s">
        <v>4080</v>
      </c>
      <c r="AH626" s="216" t="s">
        <v>4234</v>
      </c>
      <c r="AI626" s="218">
        <v>40</v>
      </c>
      <c r="AJ626" s="502" t="s">
        <v>4235</v>
      </c>
      <c r="AK626" s="497" t="s">
        <v>4234</v>
      </c>
      <c r="AL626" s="218">
        <v>30</v>
      </c>
      <c r="AM626" s="198" t="s">
        <v>4093</v>
      </c>
      <c r="AN626" s="199" t="s">
        <v>4093</v>
      </c>
      <c r="AO626" s="218">
        <v>30</v>
      </c>
      <c r="AP626" s="502"/>
      <c r="AQ626" s="497"/>
      <c r="AR626" s="218"/>
      <c r="AS626" s="502"/>
      <c r="AT626" s="497"/>
      <c r="AU626" s="218"/>
      <c r="AV626" s="502"/>
      <c r="AW626" s="497"/>
      <c r="AX626" s="218"/>
      <c r="AY626" s="162"/>
      <c r="AZ626" s="70"/>
      <c r="BA626" s="70"/>
      <c r="BB626" s="70"/>
      <c r="BC626" s="70"/>
    </row>
    <row r="627" spans="1:55" s="37" customFormat="1" ht="69" x14ac:dyDescent="0.3">
      <c r="A627" s="491">
        <v>795</v>
      </c>
      <c r="B627" s="116" t="s">
        <v>4079</v>
      </c>
      <c r="C627" s="491">
        <v>43</v>
      </c>
      <c r="D627" s="492" t="s">
        <v>4236</v>
      </c>
      <c r="E627" s="513" t="s">
        <v>4237</v>
      </c>
      <c r="F627" s="494">
        <v>11943</v>
      </c>
      <c r="G627" s="493" t="s">
        <v>4238</v>
      </c>
      <c r="H627" s="495">
        <v>2006</v>
      </c>
      <c r="I627" s="493" t="s">
        <v>4239</v>
      </c>
      <c r="J627" s="496">
        <v>136705.06</v>
      </c>
      <c r="K627" s="329" t="s">
        <v>664</v>
      </c>
      <c r="L627" s="216" t="s">
        <v>4240</v>
      </c>
      <c r="M627" s="216" t="s">
        <v>4085</v>
      </c>
      <c r="N627" s="216" t="s">
        <v>4241</v>
      </c>
      <c r="O627" s="216" t="s">
        <v>4242</v>
      </c>
      <c r="P627" s="497">
        <v>44876</v>
      </c>
      <c r="Q627" s="216">
        <v>26.9</v>
      </c>
      <c r="R627" s="216">
        <v>0</v>
      </c>
      <c r="S627" s="216">
        <v>4.49</v>
      </c>
      <c r="T627" s="216">
        <v>22.4</v>
      </c>
      <c r="U627" s="216">
        <v>26.9</v>
      </c>
      <c r="V627" s="497">
        <v>100</v>
      </c>
      <c r="W627" s="497">
        <v>100</v>
      </c>
      <c r="X627" s="498" t="s">
        <v>4088</v>
      </c>
      <c r="Y627" s="497">
        <v>4</v>
      </c>
      <c r="Z627" s="497">
        <v>5</v>
      </c>
      <c r="AA627" s="497">
        <v>5</v>
      </c>
      <c r="AB627" s="497">
        <v>46</v>
      </c>
      <c r="AC627" s="497">
        <v>12</v>
      </c>
      <c r="AD627" s="216"/>
      <c r="AE627" s="499">
        <v>5</v>
      </c>
      <c r="AF627" s="500">
        <v>100</v>
      </c>
      <c r="AG627" s="501" t="s">
        <v>4236</v>
      </c>
      <c r="AH627" s="216" t="s">
        <v>4243</v>
      </c>
      <c r="AI627" s="218">
        <v>80</v>
      </c>
      <c r="AJ627" s="502" t="s">
        <v>4093</v>
      </c>
      <c r="AK627" s="497" t="s">
        <v>4093</v>
      </c>
      <c r="AL627" s="218">
        <v>20</v>
      </c>
      <c r="AM627" s="502"/>
      <c r="AN627" s="497"/>
      <c r="AO627" s="218"/>
      <c r="AP627" s="502"/>
      <c r="AQ627" s="497"/>
      <c r="AR627" s="218"/>
      <c r="AS627" s="502"/>
      <c r="AT627" s="497"/>
      <c r="AU627" s="218"/>
      <c r="AV627" s="502"/>
      <c r="AW627" s="497"/>
      <c r="AX627" s="218"/>
      <c r="AY627" s="162"/>
      <c r="AZ627" s="70"/>
      <c r="BA627" s="70"/>
      <c r="BB627" s="70"/>
      <c r="BC627" s="70"/>
    </row>
    <row r="628" spans="1:55" s="37" customFormat="1" ht="55.2" x14ac:dyDescent="0.3">
      <c r="A628" s="491">
        <v>795</v>
      </c>
      <c r="B628" s="116" t="s">
        <v>4079</v>
      </c>
      <c r="C628" s="514">
        <v>43</v>
      </c>
      <c r="D628" s="515" t="s">
        <v>4236</v>
      </c>
      <c r="E628" s="513" t="s">
        <v>4237</v>
      </c>
      <c r="F628" s="516">
        <v>11943</v>
      </c>
      <c r="G628" s="503" t="s">
        <v>4244</v>
      </c>
      <c r="H628" s="517">
        <v>2006</v>
      </c>
      <c r="I628" s="510" t="s">
        <v>4245</v>
      </c>
      <c r="J628" s="505">
        <v>69132.47</v>
      </c>
      <c r="K628" s="329" t="s">
        <v>8127</v>
      </c>
      <c r="L628" s="208" t="s">
        <v>4240</v>
      </c>
      <c r="M628" s="208" t="s">
        <v>4246</v>
      </c>
      <c r="N628" s="208" t="s">
        <v>4247</v>
      </c>
      <c r="O628" s="208" t="s">
        <v>4248</v>
      </c>
      <c r="P628" s="506" t="s">
        <v>4249</v>
      </c>
      <c r="Q628" s="208">
        <v>26.9</v>
      </c>
      <c r="R628" s="208">
        <v>0</v>
      </c>
      <c r="S628" s="208">
        <v>4.5</v>
      </c>
      <c r="T628" s="208">
        <v>22.4</v>
      </c>
      <c r="U628" s="208">
        <v>26.9</v>
      </c>
      <c r="V628" s="199">
        <v>100</v>
      </c>
      <c r="W628" s="199">
        <v>100</v>
      </c>
      <c r="X628" s="498" t="s">
        <v>4088</v>
      </c>
      <c r="Y628" s="199">
        <v>4</v>
      </c>
      <c r="Z628" s="199">
        <v>5</v>
      </c>
      <c r="AA628" s="199">
        <v>5</v>
      </c>
      <c r="AB628" s="199">
        <v>60</v>
      </c>
      <c r="AC628" s="199"/>
      <c r="AD628" s="208"/>
      <c r="AE628" s="157">
        <v>5</v>
      </c>
      <c r="AF628" s="500">
        <v>100</v>
      </c>
      <c r="AG628" s="518" t="s">
        <v>4250</v>
      </c>
      <c r="AH628" s="216" t="s">
        <v>4243</v>
      </c>
      <c r="AI628" s="181">
        <v>75</v>
      </c>
      <c r="AJ628" s="198" t="s">
        <v>4093</v>
      </c>
      <c r="AK628" s="199" t="s">
        <v>4093</v>
      </c>
      <c r="AL628" s="181">
        <v>25</v>
      </c>
      <c r="AM628" s="198"/>
      <c r="AN628" s="199"/>
      <c r="AO628" s="181"/>
      <c r="AP628" s="198"/>
      <c r="AQ628" s="199"/>
      <c r="AR628" s="181"/>
      <c r="AS628" s="198"/>
      <c r="AT628" s="199"/>
      <c r="AU628" s="181"/>
      <c r="AV628" s="198"/>
      <c r="AW628" s="199"/>
      <c r="AX628" s="181"/>
      <c r="AY628" s="162"/>
      <c r="AZ628" s="70"/>
      <c r="BA628" s="70"/>
      <c r="BB628" s="70"/>
      <c r="BC628" s="70"/>
    </row>
    <row r="629" spans="1:55" s="37" customFormat="1" ht="55.2" x14ac:dyDescent="0.3">
      <c r="A629" s="491">
        <v>795</v>
      </c>
      <c r="B629" s="116" t="s">
        <v>4079</v>
      </c>
      <c r="C629" s="514">
        <v>43</v>
      </c>
      <c r="D629" s="515" t="s">
        <v>4236</v>
      </c>
      <c r="E629" s="513" t="s">
        <v>4237</v>
      </c>
      <c r="F629" s="516">
        <v>11943</v>
      </c>
      <c r="G629" s="503" t="s">
        <v>4251</v>
      </c>
      <c r="H629" s="517">
        <v>2006</v>
      </c>
      <c r="I629" s="510" t="s">
        <v>4245</v>
      </c>
      <c r="J629" s="505">
        <v>30737.33</v>
      </c>
      <c r="K629" s="329" t="s">
        <v>8127</v>
      </c>
      <c r="L629" s="208" t="s">
        <v>4240</v>
      </c>
      <c r="M629" s="208" t="s">
        <v>4246</v>
      </c>
      <c r="N629" s="208" t="s">
        <v>4247</v>
      </c>
      <c r="O629" s="208" t="s">
        <v>4248</v>
      </c>
      <c r="P629" s="506" t="s">
        <v>4252</v>
      </c>
      <c r="Q629" s="208">
        <v>26.7</v>
      </c>
      <c r="R629" s="208">
        <v>0</v>
      </c>
      <c r="S629" s="208">
        <v>4.3</v>
      </c>
      <c r="T629" s="208">
        <v>22.4</v>
      </c>
      <c r="U629" s="208">
        <v>26.7</v>
      </c>
      <c r="V629" s="199">
        <v>100</v>
      </c>
      <c r="W629" s="199">
        <v>100</v>
      </c>
      <c r="X629" s="498" t="s">
        <v>4088</v>
      </c>
      <c r="Y629" s="199">
        <v>4</v>
      </c>
      <c r="Z629" s="199">
        <v>5</v>
      </c>
      <c r="AA629" s="199">
        <v>5</v>
      </c>
      <c r="AB629" s="199">
        <v>60</v>
      </c>
      <c r="AC629" s="199"/>
      <c r="AD629" s="208"/>
      <c r="AE629" s="157">
        <v>2</v>
      </c>
      <c r="AF629" s="500">
        <v>100</v>
      </c>
      <c r="AG629" s="518" t="s">
        <v>4250</v>
      </c>
      <c r="AH629" s="216" t="s">
        <v>4243</v>
      </c>
      <c r="AI629" s="181">
        <v>80</v>
      </c>
      <c r="AJ629" s="198" t="s">
        <v>4093</v>
      </c>
      <c r="AK629" s="199" t="s">
        <v>4093</v>
      </c>
      <c r="AL629" s="181">
        <v>20</v>
      </c>
      <c r="AM629" s="198"/>
      <c r="AN629" s="199"/>
      <c r="AO629" s="181"/>
      <c r="AP629" s="198"/>
      <c r="AQ629" s="199"/>
      <c r="AR629" s="181"/>
      <c r="AS629" s="198"/>
      <c r="AT629" s="199"/>
      <c r="AU629" s="181"/>
      <c r="AV629" s="198"/>
      <c r="AW629" s="199"/>
      <c r="AX629" s="181"/>
      <c r="AY629" s="162"/>
      <c r="AZ629" s="70"/>
      <c r="BA629" s="70"/>
      <c r="BB629" s="70"/>
      <c r="BC629" s="70"/>
    </row>
    <row r="630" spans="1:55" s="37" customFormat="1" ht="55.2" x14ac:dyDescent="0.3">
      <c r="A630" s="491">
        <v>795</v>
      </c>
      <c r="B630" s="116" t="s">
        <v>4079</v>
      </c>
      <c r="C630" s="514">
        <v>43</v>
      </c>
      <c r="D630" s="515" t="s">
        <v>4236</v>
      </c>
      <c r="E630" s="513" t="s">
        <v>4237</v>
      </c>
      <c r="F630" s="516">
        <v>11943</v>
      </c>
      <c r="G630" s="503" t="s">
        <v>4253</v>
      </c>
      <c r="H630" s="517">
        <v>2006</v>
      </c>
      <c r="I630" s="510" t="s">
        <v>4245</v>
      </c>
      <c r="J630" s="505">
        <v>30342.880000000001</v>
      </c>
      <c r="K630" s="329" t="s">
        <v>8127</v>
      </c>
      <c r="L630" s="208" t="s">
        <v>4240</v>
      </c>
      <c r="M630" s="208" t="s">
        <v>4246</v>
      </c>
      <c r="N630" s="208" t="s">
        <v>4247</v>
      </c>
      <c r="O630" s="208" t="s">
        <v>4248</v>
      </c>
      <c r="P630" s="506" t="s">
        <v>4254</v>
      </c>
      <c r="Q630" s="208">
        <v>26.6</v>
      </c>
      <c r="R630" s="208">
        <v>0</v>
      </c>
      <c r="S630" s="208">
        <v>4.2</v>
      </c>
      <c r="T630" s="208">
        <v>22.4</v>
      </c>
      <c r="U630" s="208">
        <v>26.6</v>
      </c>
      <c r="V630" s="199">
        <v>100</v>
      </c>
      <c r="W630" s="199">
        <v>100</v>
      </c>
      <c r="X630" s="498" t="s">
        <v>4088</v>
      </c>
      <c r="Y630" s="199">
        <v>4</v>
      </c>
      <c r="Z630" s="199">
        <v>5</v>
      </c>
      <c r="AA630" s="199">
        <v>5</v>
      </c>
      <c r="AB630" s="199">
        <v>60</v>
      </c>
      <c r="AC630" s="199"/>
      <c r="AD630" s="208"/>
      <c r="AE630" s="157">
        <v>2</v>
      </c>
      <c r="AF630" s="500">
        <v>100</v>
      </c>
      <c r="AG630" s="518" t="s">
        <v>4250</v>
      </c>
      <c r="AH630" s="216" t="s">
        <v>4243</v>
      </c>
      <c r="AI630" s="181">
        <v>70</v>
      </c>
      <c r="AJ630" s="198" t="s">
        <v>4093</v>
      </c>
      <c r="AK630" s="199" t="s">
        <v>4093</v>
      </c>
      <c r="AL630" s="181">
        <v>30</v>
      </c>
      <c r="AM630" s="198"/>
      <c r="AN630" s="199"/>
      <c r="AO630" s="181"/>
      <c r="AP630" s="198"/>
      <c r="AQ630" s="199"/>
      <c r="AR630" s="181"/>
      <c r="AS630" s="198"/>
      <c r="AT630" s="199"/>
      <c r="AU630" s="181"/>
      <c r="AV630" s="198"/>
      <c r="AW630" s="199"/>
      <c r="AX630" s="181"/>
      <c r="AY630" s="162"/>
      <c r="AZ630" s="70"/>
      <c r="BA630" s="70"/>
      <c r="BB630" s="70"/>
      <c r="BC630" s="70"/>
    </row>
    <row r="631" spans="1:55" s="37" customFormat="1" ht="55.2" x14ac:dyDescent="0.3">
      <c r="A631" s="491">
        <v>795</v>
      </c>
      <c r="B631" s="116" t="s">
        <v>4079</v>
      </c>
      <c r="C631" s="514">
        <v>43</v>
      </c>
      <c r="D631" s="515" t="s">
        <v>4236</v>
      </c>
      <c r="E631" s="513" t="s">
        <v>4237</v>
      </c>
      <c r="F631" s="516">
        <v>11943</v>
      </c>
      <c r="G631" s="503" t="s">
        <v>4255</v>
      </c>
      <c r="H631" s="517">
        <v>2009</v>
      </c>
      <c r="I631" s="510" t="s">
        <v>4256</v>
      </c>
      <c r="J631" s="505">
        <v>138996</v>
      </c>
      <c r="K631" s="329" t="s">
        <v>8127</v>
      </c>
      <c r="L631" s="208" t="s">
        <v>4240</v>
      </c>
      <c r="M631" s="208" t="s">
        <v>4246</v>
      </c>
      <c r="N631" s="208" t="s">
        <v>4257</v>
      </c>
      <c r="O631" s="208" t="s">
        <v>4258</v>
      </c>
      <c r="P631" s="506" t="s">
        <v>4259</v>
      </c>
      <c r="Q631" s="208">
        <v>31.4</v>
      </c>
      <c r="R631" s="208">
        <v>0</v>
      </c>
      <c r="S631" s="208">
        <v>9</v>
      </c>
      <c r="T631" s="208">
        <v>22.4</v>
      </c>
      <c r="U631" s="208">
        <v>31.4</v>
      </c>
      <c r="V631" s="199">
        <v>100</v>
      </c>
      <c r="W631" s="199">
        <v>100</v>
      </c>
      <c r="X631" s="498" t="s">
        <v>4088</v>
      </c>
      <c r="Y631" s="199">
        <v>4</v>
      </c>
      <c r="Z631" s="199">
        <v>5</v>
      </c>
      <c r="AA631" s="199">
        <v>5</v>
      </c>
      <c r="AB631" s="199">
        <v>60</v>
      </c>
      <c r="AC631" s="199"/>
      <c r="AD631" s="208"/>
      <c r="AE631" s="157">
        <v>2</v>
      </c>
      <c r="AF631" s="500">
        <v>100</v>
      </c>
      <c r="AG631" s="518" t="s">
        <v>4250</v>
      </c>
      <c r="AH631" s="216" t="s">
        <v>4243</v>
      </c>
      <c r="AI631" s="181">
        <v>80</v>
      </c>
      <c r="AJ631" s="198" t="s">
        <v>4093</v>
      </c>
      <c r="AK631" s="199" t="s">
        <v>4093</v>
      </c>
      <c r="AL631" s="181">
        <v>20</v>
      </c>
      <c r="AM631" s="198"/>
      <c r="AN631" s="199"/>
      <c r="AO631" s="181"/>
      <c r="AP631" s="198"/>
      <c r="AQ631" s="199"/>
      <c r="AR631" s="181"/>
      <c r="AS631" s="198"/>
      <c r="AT631" s="199"/>
      <c r="AU631" s="181"/>
      <c r="AV631" s="198"/>
      <c r="AW631" s="199"/>
      <c r="AX631" s="181"/>
      <c r="AY631" s="162"/>
      <c r="AZ631" s="70"/>
      <c r="BA631" s="70"/>
      <c r="BB631" s="70"/>
      <c r="BC631" s="70"/>
    </row>
    <row r="632" spans="1:55" s="37" customFormat="1" ht="55.2" x14ac:dyDescent="0.3">
      <c r="A632" s="491">
        <v>795</v>
      </c>
      <c r="B632" s="116" t="s">
        <v>4079</v>
      </c>
      <c r="C632" s="491">
        <v>43</v>
      </c>
      <c r="D632" s="492" t="s">
        <v>4236</v>
      </c>
      <c r="E632" s="493" t="s">
        <v>4260</v>
      </c>
      <c r="F632" s="494">
        <v>11943</v>
      </c>
      <c r="G632" s="493" t="s">
        <v>4261</v>
      </c>
      <c r="H632" s="495">
        <v>2005</v>
      </c>
      <c r="I632" s="493" t="s">
        <v>4262</v>
      </c>
      <c r="J632" s="496">
        <v>148801.51</v>
      </c>
      <c r="K632" s="329" t="s">
        <v>664</v>
      </c>
      <c r="L632" s="216" t="s">
        <v>4240</v>
      </c>
      <c r="M632" s="216" t="s">
        <v>4085</v>
      </c>
      <c r="N632" s="216" t="s">
        <v>4263</v>
      </c>
      <c r="O632" s="216" t="s">
        <v>4264</v>
      </c>
      <c r="P632" s="497">
        <v>44512</v>
      </c>
      <c r="Q632" s="216">
        <v>25.6</v>
      </c>
      <c r="R632" s="216">
        <v>0</v>
      </c>
      <c r="S632" s="216">
        <v>3.2</v>
      </c>
      <c r="T632" s="216">
        <v>22.4</v>
      </c>
      <c r="U632" s="216">
        <v>25.6</v>
      </c>
      <c r="V632" s="497">
        <v>100</v>
      </c>
      <c r="W632" s="497">
        <v>100</v>
      </c>
      <c r="X632" s="498" t="s">
        <v>4088</v>
      </c>
      <c r="Y632" s="497">
        <v>1</v>
      </c>
      <c r="Z632" s="497">
        <v>4</v>
      </c>
      <c r="AA632" s="497">
        <v>1</v>
      </c>
      <c r="AB632" s="497">
        <v>46</v>
      </c>
      <c r="AC632" s="497">
        <v>12</v>
      </c>
      <c r="AD632" s="216"/>
      <c r="AE632" s="499">
        <v>5</v>
      </c>
      <c r="AF632" s="500">
        <v>100</v>
      </c>
      <c r="AG632" s="518" t="s">
        <v>4250</v>
      </c>
      <c r="AH632" s="208" t="s">
        <v>4243</v>
      </c>
      <c r="AI632" s="218">
        <v>90</v>
      </c>
      <c r="AJ632" s="502" t="s">
        <v>4093</v>
      </c>
      <c r="AK632" s="497" t="s">
        <v>4093</v>
      </c>
      <c r="AL632" s="218">
        <v>10</v>
      </c>
      <c r="AM632" s="502"/>
      <c r="AN632" s="497"/>
      <c r="AO632" s="218"/>
      <c r="AP632" s="502"/>
      <c r="AQ632" s="497"/>
      <c r="AR632" s="218"/>
      <c r="AS632" s="502"/>
      <c r="AT632" s="497"/>
      <c r="AU632" s="218"/>
      <c r="AV632" s="502"/>
      <c r="AW632" s="497"/>
      <c r="AX632" s="218"/>
      <c r="AY632" s="162"/>
      <c r="AZ632" s="70"/>
      <c r="BA632" s="70"/>
      <c r="BB632" s="70"/>
      <c r="BC632" s="70"/>
    </row>
    <row r="633" spans="1:55" s="37" customFormat="1" ht="55.2" x14ac:dyDescent="0.3">
      <c r="A633" s="491">
        <v>795</v>
      </c>
      <c r="B633" s="116" t="s">
        <v>4079</v>
      </c>
      <c r="C633" s="514">
        <v>43</v>
      </c>
      <c r="D633" s="515" t="s">
        <v>4236</v>
      </c>
      <c r="E633" s="513" t="s">
        <v>4237</v>
      </c>
      <c r="F633" s="516">
        <v>11943</v>
      </c>
      <c r="G633" s="503" t="s">
        <v>4265</v>
      </c>
      <c r="H633" s="517">
        <v>2005</v>
      </c>
      <c r="I633" s="510" t="s">
        <v>4266</v>
      </c>
      <c r="J633" s="505">
        <v>103212.13</v>
      </c>
      <c r="K633" s="329" t="s">
        <v>4102</v>
      </c>
      <c r="L633" s="208" t="s">
        <v>4240</v>
      </c>
      <c r="M633" s="208" t="s">
        <v>4085</v>
      </c>
      <c r="N633" s="208" t="s">
        <v>4267</v>
      </c>
      <c r="O633" s="208" t="s">
        <v>4268</v>
      </c>
      <c r="P633" s="506" t="s">
        <v>4269</v>
      </c>
      <c r="Q633" s="208">
        <v>26.6</v>
      </c>
      <c r="R633" s="208">
        <v>0</v>
      </c>
      <c r="S633" s="208">
        <v>4.2</v>
      </c>
      <c r="T633" s="208">
        <v>22.4</v>
      </c>
      <c r="U633" s="208">
        <v>26.6</v>
      </c>
      <c r="V633" s="199">
        <v>100</v>
      </c>
      <c r="W633" s="199">
        <v>100</v>
      </c>
      <c r="X633" s="498" t="s">
        <v>4088</v>
      </c>
      <c r="Y633" s="199">
        <v>1</v>
      </c>
      <c r="Z633" s="199">
        <v>8</v>
      </c>
      <c r="AA633" s="199">
        <v>1</v>
      </c>
      <c r="AB633" s="199">
        <v>46</v>
      </c>
      <c r="AC633" s="199"/>
      <c r="AD633" s="208"/>
      <c r="AE633" s="499">
        <v>5</v>
      </c>
      <c r="AF633" s="500">
        <v>100</v>
      </c>
      <c r="AG633" s="518" t="s">
        <v>4250</v>
      </c>
      <c r="AH633" s="208" t="s">
        <v>4243</v>
      </c>
      <c r="AI633" s="181">
        <v>90</v>
      </c>
      <c r="AJ633" s="198" t="s">
        <v>4093</v>
      </c>
      <c r="AK633" s="199" t="s">
        <v>4093</v>
      </c>
      <c r="AL633" s="181">
        <v>10</v>
      </c>
      <c r="AM633" s="198"/>
      <c r="AN633" s="199"/>
      <c r="AO633" s="181"/>
      <c r="AP633" s="198"/>
      <c r="AQ633" s="199"/>
      <c r="AR633" s="181"/>
      <c r="AS633" s="198"/>
      <c r="AT633" s="199"/>
      <c r="AU633" s="181"/>
      <c r="AV633" s="198"/>
      <c r="AW633" s="199"/>
      <c r="AX633" s="181"/>
      <c r="AY633" s="162"/>
      <c r="AZ633" s="70"/>
      <c r="BA633" s="70"/>
      <c r="BB633" s="70"/>
      <c r="BC633" s="70"/>
    </row>
    <row r="634" spans="1:55" s="37" customFormat="1" ht="138" x14ac:dyDescent="0.3">
      <c r="A634" s="491">
        <v>795</v>
      </c>
      <c r="B634" s="116" t="s">
        <v>4079</v>
      </c>
      <c r="C634" s="514">
        <v>43</v>
      </c>
      <c r="D634" s="515" t="s">
        <v>4236</v>
      </c>
      <c r="E634" s="510" t="s">
        <v>4237</v>
      </c>
      <c r="F634" s="516">
        <v>11943</v>
      </c>
      <c r="G634" s="510" t="s">
        <v>4270</v>
      </c>
      <c r="H634" s="517">
        <v>2008</v>
      </c>
      <c r="I634" s="510" t="s">
        <v>4271</v>
      </c>
      <c r="J634" s="121">
        <v>140000</v>
      </c>
      <c r="K634" s="329" t="s">
        <v>655</v>
      </c>
      <c r="L634" s="208" t="s">
        <v>4240</v>
      </c>
      <c r="M634" s="208" t="s">
        <v>4085</v>
      </c>
      <c r="N634" s="208" t="s">
        <v>4272</v>
      </c>
      <c r="O634" s="208" t="s">
        <v>4273</v>
      </c>
      <c r="P634" s="199">
        <v>45584</v>
      </c>
      <c r="Q634" s="208">
        <f>+U634</f>
        <v>26.3</v>
      </c>
      <c r="R634" s="208">
        <v>0</v>
      </c>
      <c r="S634" s="208">
        <v>3.9</v>
      </c>
      <c r="T634" s="208">
        <v>22.4</v>
      </c>
      <c r="U634" s="208">
        <v>26.3</v>
      </c>
      <c r="V634" s="199">
        <v>100</v>
      </c>
      <c r="W634" s="199">
        <v>100</v>
      </c>
      <c r="X634" s="498" t="s">
        <v>4088</v>
      </c>
      <c r="Y634" s="199">
        <v>1</v>
      </c>
      <c r="Z634" s="199">
        <v>2</v>
      </c>
      <c r="AA634" s="199">
        <v>4</v>
      </c>
      <c r="AB634" s="199">
        <v>46</v>
      </c>
      <c r="AC634" s="199">
        <v>13</v>
      </c>
      <c r="AD634" s="208"/>
      <c r="AE634" s="157">
        <v>5</v>
      </c>
      <c r="AF634" s="500">
        <v>100</v>
      </c>
      <c r="AG634" s="518" t="s">
        <v>4250</v>
      </c>
      <c r="AH634" s="208" t="s">
        <v>4243</v>
      </c>
      <c r="AI634" s="181">
        <v>85</v>
      </c>
      <c r="AJ634" s="198" t="s">
        <v>4093</v>
      </c>
      <c r="AK634" s="199" t="s">
        <v>4093</v>
      </c>
      <c r="AL634" s="181">
        <v>15</v>
      </c>
      <c r="AM634" s="198"/>
      <c r="AN634" s="199"/>
      <c r="AO634" s="181"/>
      <c r="AP634" s="198"/>
      <c r="AQ634" s="199"/>
      <c r="AR634" s="181"/>
      <c r="AS634" s="198"/>
      <c r="AT634" s="199"/>
      <c r="AU634" s="181"/>
      <c r="AV634" s="198"/>
      <c r="AW634" s="199"/>
      <c r="AX634" s="181"/>
      <c r="AY634" s="162"/>
      <c r="AZ634" s="70"/>
      <c r="BA634" s="70"/>
      <c r="BB634" s="70"/>
      <c r="BC634" s="70"/>
    </row>
    <row r="635" spans="1:55" s="37" customFormat="1" ht="82.8" x14ac:dyDescent="0.3">
      <c r="A635" s="491">
        <v>795</v>
      </c>
      <c r="B635" s="116" t="s">
        <v>4079</v>
      </c>
      <c r="C635" s="491">
        <v>57</v>
      </c>
      <c r="D635" s="492" t="s">
        <v>4274</v>
      </c>
      <c r="E635" s="493" t="s">
        <v>4275</v>
      </c>
      <c r="F635" s="494">
        <v>4628</v>
      </c>
      <c r="G635" s="503" t="s">
        <v>4276</v>
      </c>
      <c r="H635" s="495">
        <v>2008</v>
      </c>
      <c r="I635" s="493" t="s">
        <v>4277</v>
      </c>
      <c r="J635" s="505">
        <v>20463.3</v>
      </c>
      <c r="K635" s="329" t="s">
        <v>4102</v>
      </c>
      <c r="L635" s="216" t="s">
        <v>4278</v>
      </c>
      <c r="M635" s="216" t="s">
        <v>4135</v>
      </c>
      <c r="N635" s="519" t="s">
        <v>4279</v>
      </c>
      <c r="O635" s="216" t="s">
        <v>4280</v>
      </c>
      <c r="P635" s="506">
        <v>45399</v>
      </c>
      <c r="Q635" s="216">
        <v>24.3</v>
      </c>
      <c r="R635" s="216">
        <v>0</v>
      </c>
      <c r="S635" s="216">
        <v>1.9</v>
      </c>
      <c r="T635" s="216">
        <v>22.4</v>
      </c>
      <c r="U635" s="216">
        <v>24.3</v>
      </c>
      <c r="V635" s="497">
        <v>100</v>
      </c>
      <c r="W635" s="497">
        <v>100</v>
      </c>
      <c r="X635" s="498" t="s">
        <v>4088</v>
      </c>
      <c r="Y635" s="497">
        <v>3</v>
      </c>
      <c r="Z635" s="497">
        <v>3</v>
      </c>
      <c r="AA635" s="497">
        <v>3</v>
      </c>
      <c r="AB635" s="497">
        <v>4</v>
      </c>
      <c r="AC635" s="497"/>
      <c r="AD635" s="216"/>
      <c r="AE635" s="499">
        <v>5</v>
      </c>
      <c r="AF635" s="500">
        <v>100</v>
      </c>
      <c r="AG635" s="501" t="s">
        <v>4281</v>
      </c>
      <c r="AH635" s="216" t="s">
        <v>4282</v>
      </c>
      <c r="AI635" s="218">
        <v>100</v>
      </c>
      <c r="AJ635" s="502"/>
      <c r="AK635" s="497"/>
      <c r="AL635" s="218"/>
      <c r="AM635" s="502"/>
      <c r="AN635" s="497"/>
      <c r="AO635" s="218"/>
      <c r="AP635" s="502"/>
      <c r="AQ635" s="497"/>
      <c r="AR635" s="218"/>
      <c r="AS635" s="502"/>
      <c r="AT635" s="497"/>
      <c r="AU635" s="218"/>
      <c r="AV635" s="502"/>
      <c r="AW635" s="497"/>
      <c r="AX635" s="218"/>
      <c r="AY635" s="162"/>
      <c r="AZ635" s="70"/>
      <c r="BA635" s="70"/>
      <c r="BB635" s="70"/>
      <c r="BC635" s="70"/>
    </row>
    <row r="636" spans="1:55" s="37" customFormat="1" ht="55.2" x14ac:dyDescent="0.3">
      <c r="A636" s="491">
        <v>795</v>
      </c>
      <c r="B636" s="116" t="s">
        <v>4079</v>
      </c>
      <c r="C636" s="491">
        <v>63</v>
      </c>
      <c r="D636" s="492" t="s">
        <v>4197</v>
      </c>
      <c r="E636" s="493" t="s">
        <v>4283</v>
      </c>
      <c r="F636" s="494">
        <v>8584</v>
      </c>
      <c r="G636" s="503" t="s">
        <v>4284</v>
      </c>
      <c r="H636" s="495">
        <v>2002</v>
      </c>
      <c r="I636" s="493" t="s">
        <v>4285</v>
      </c>
      <c r="J636" s="505">
        <v>28504.74</v>
      </c>
      <c r="K636" s="329" t="s">
        <v>4102</v>
      </c>
      <c r="L636" s="216" t="s">
        <v>4103</v>
      </c>
      <c r="M636" s="216" t="s">
        <v>4085</v>
      </c>
      <c r="N636" s="216" t="s">
        <v>4286</v>
      </c>
      <c r="O636" s="216" t="s">
        <v>4287</v>
      </c>
      <c r="P636" s="506" t="s">
        <v>4288</v>
      </c>
      <c r="Q636" s="216">
        <v>24.6</v>
      </c>
      <c r="R636" s="216">
        <v>0</v>
      </c>
      <c r="S636" s="216">
        <v>2.15</v>
      </c>
      <c r="T636" s="216">
        <v>22.35</v>
      </c>
      <c r="U636" s="216">
        <v>24.6</v>
      </c>
      <c r="V636" s="497">
        <v>100</v>
      </c>
      <c r="W636" s="497">
        <v>100</v>
      </c>
      <c r="X636" s="498" t="s">
        <v>4088</v>
      </c>
      <c r="Y636" s="497">
        <v>4</v>
      </c>
      <c r="Z636" s="497">
        <v>3</v>
      </c>
      <c r="AA636" s="497">
        <v>4</v>
      </c>
      <c r="AB636" s="497">
        <v>46</v>
      </c>
      <c r="AC636" s="497"/>
      <c r="AD636" s="216"/>
      <c r="AE636" s="499">
        <v>5</v>
      </c>
      <c r="AF636" s="500">
        <v>100</v>
      </c>
      <c r="AG636" s="501" t="s">
        <v>4289</v>
      </c>
      <c r="AH636" s="216" t="s">
        <v>4290</v>
      </c>
      <c r="AI636" s="218">
        <v>80</v>
      </c>
      <c r="AJ636" s="502" t="s">
        <v>4093</v>
      </c>
      <c r="AK636" s="497" t="s">
        <v>4093</v>
      </c>
      <c r="AL636" s="218">
        <v>10</v>
      </c>
      <c r="AM636" s="502" t="s">
        <v>4291</v>
      </c>
      <c r="AN636" s="497" t="s">
        <v>4292</v>
      </c>
      <c r="AO636" s="218">
        <v>10</v>
      </c>
      <c r="AP636" s="502"/>
      <c r="AQ636" s="497"/>
      <c r="AR636" s="218"/>
      <c r="AS636" s="502"/>
      <c r="AT636" s="497"/>
      <c r="AU636" s="218"/>
      <c r="AV636" s="502"/>
      <c r="AW636" s="497"/>
      <c r="AX636" s="218"/>
      <c r="AY636" s="162"/>
      <c r="AZ636" s="70"/>
      <c r="BA636" s="70"/>
      <c r="BB636" s="70"/>
      <c r="BC636" s="70"/>
    </row>
    <row r="637" spans="1:55" s="37" customFormat="1" ht="55.2" x14ac:dyDescent="0.3">
      <c r="A637" s="491">
        <v>795</v>
      </c>
      <c r="B637" s="116" t="s">
        <v>4079</v>
      </c>
      <c r="C637" s="491">
        <v>63</v>
      </c>
      <c r="D637" s="492" t="s">
        <v>4197</v>
      </c>
      <c r="E637" s="493" t="s">
        <v>4283</v>
      </c>
      <c r="F637" s="494">
        <v>8584</v>
      </c>
      <c r="G637" s="503" t="s">
        <v>4293</v>
      </c>
      <c r="H637" s="495">
        <v>2002</v>
      </c>
      <c r="I637" s="493" t="s">
        <v>4294</v>
      </c>
      <c r="J637" s="505">
        <v>25436.19</v>
      </c>
      <c r="K637" s="329" t="s">
        <v>4102</v>
      </c>
      <c r="L637" s="216" t="s">
        <v>4103</v>
      </c>
      <c r="M637" s="216" t="s">
        <v>4085</v>
      </c>
      <c r="N637" s="216" t="s">
        <v>4286</v>
      </c>
      <c r="O637" s="216" t="s">
        <v>4287</v>
      </c>
      <c r="P637" s="506" t="s">
        <v>4295</v>
      </c>
      <c r="Q637" s="216">
        <v>24.9</v>
      </c>
      <c r="R637" s="216">
        <v>0</v>
      </c>
      <c r="S637" s="216">
        <v>2.5</v>
      </c>
      <c r="T637" s="216">
        <v>22.35</v>
      </c>
      <c r="U637" s="216">
        <v>24.9</v>
      </c>
      <c r="V637" s="497">
        <v>100</v>
      </c>
      <c r="W637" s="497">
        <v>100</v>
      </c>
      <c r="X637" s="498" t="s">
        <v>4088</v>
      </c>
      <c r="Y637" s="497">
        <v>4</v>
      </c>
      <c r="Z637" s="497">
        <v>3</v>
      </c>
      <c r="AA637" s="497">
        <v>4</v>
      </c>
      <c r="AB637" s="497">
        <v>46</v>
      </c>
      <c r="AC637" s="497"/>
      <c r="AD637" s="216"/>
      <c r="AE637" s="499">
        <v>5</v>
      </c>
      <c r="AF637" s="500">
        <v>100</v>
      </c>
      <c r="AG637" s="501" t="s">
        <v>4289</v>
      </c>
      <c r="AH637" s="216" t="s">
        <v>4290</v>
      </c>
      <c r="AI637" s="218">
        <v>75</v>
      </c>
      <c r="AJ637" s="502" t="s">
        <v>4093</v>
      </c>
      <c r="AK637" s="497" t="s">
        <v>4093</v>
      </c>
      <c r="AL637" s="218">
        <v>10</v>
      </c>
      <c r="AM637" s="502" t="s">
        <v>4291</v>
      </c>
      <c r="AN637" s="497" t="s">
        <v>4292</v>
      </c>
      <c r="AO637" s="218">
        <v>15</v>
      </c>
      <c r="AP637" s="502"/>
      <c r="AQ637" s="497"/>
      <c r="AR637" s="218"/>
      <c r="AS637" s="502"/>
      <c r="AT637" s="497"/>
      <c r="AU637" s="218"/>
      <c r="AV637" s="502"/>
      <c r="AW637" s="497"/>
      <c r="AX637" s="218"/>
      <c r="AY637" s="162"/>
      <c r="AZ637" s="70"/>
      <c r="BA637" s="70"/>
      <c r="BB637" s="70"/>
      <c r="BC637" s="70"/>
    </row>
    <row r="638" spans="1:55" s="37" customFormat="1" ht="55.2" x14ac:dyDescent="0.3">
      <c r="A638" s="491">
        <v>795</v>
      </c>
      <c r="B638" s="116" t="s">
        <v>4079</v>
      </c>
      <c r="C638" s="491">
        <v>63</v>
      </c>
      <c r="D638" s="492" t="s">
        <v>4197</v>
      </c>
      <c r="E638" s="493" t="s">
        <v>4296</v>
      </c>
      <c r="F638" s="494">
        <v>25797</v>
      </c>
      <c r="G638" s="503" t="s">
        <v>4297</v>
      </c>
      <c r="H638" s="495">
        <v>2016</v>
      </c>
      <c r="I638" s="493" t="s">
        <v>4298</v>
      </c>
      <c r="J638" s="505">
        <v>45236</v>
      </c>
      <c r="K638" s="329" t="s">
        <v>693</v>
      </c>
      <c r="L638" s="216" t="s">
        <v>4103</v>
      </c>
      <c r="M638" s="216" t="s">
        <v>4085</v>
      </c>
      <c r="N638" s="216" t="s">
        <v>4299</v>
      </c>
      <c r="O638" s="216" t="s">
        <v>4300</v>
      </c>
      <c r="P638" s="506">
        <v>47261</v>
      </c>
      <c r="Q638" s="216">
        <v>31.73</v>
      </c>
      <c r="R638" s="216">
        <v>4.33</v>
      </c>
      <c r="S638" s="216">
        <v>5</v>
      </c>
      <c r="T638" s="216">
        <v>22.4</v>
      </c>
      <c r="U638" s="216">
        <v>31.7</v>
      </c>
      <c r="V638" s="497">
        <v>100</v>
      </c>
      <c r="W638" s="497">
        <v>68</v>
      </c>
      <c r="X638" s="498" t="s">
        <v>4088</v>
      </c>
      <c r="Y638" s="497">
        <v>1</v>
      </c>
      <c r="Z638" s="497">
        <v>4</v>
      </c>
      <c r="AA638" s="497">
        <v>4</v>
      </c>
      <c r="AB638" s="497">
        <v>46</v>
      </c>
      <c r="AC638" s="497">
        <v>16</v>
      </c>
      <c r="AD638" s="216"/>
      <c r="AE638" s="499">
        <v>5</v>
      </c>
      <c r="AF638" s="500">
        <v>100</v>
      </c>
      <c r="AG638" s="501" t="s">
        <v>4289</v>
      </c>
      <c r="AH638" s="216" t="s">
        <v>4290</v>
      </c>
      <c r="AI638" s="218">
        <v>85</v>
      </c>
      <c r="AJ638" s="502" t="s">
        <v>4093</v>
      </c>
      <c r="AK638" s="497" t="s">
        <v>4093</v>
      </c>
      <c r="AL638" s="218">
        <v>5</v>
      </c>
      <c r="AM638" s="502" t="s">
        <v>4291</v>
      </c>
      <c r="AN638" s="497" t="s">
        <v>4292</v>
      </c>
      <c r="AO638" s="218">
        <v>10</v>
      </c>
      <c r="AP638" s="502"/>
      <c r="AQ638" s="497"/>
      <c r="AR638" s="218"/>
      <c r="AS638" s="502"/>
      <c r="AT638" s="497"/>
      <c r="AU638" s="218"/>
      <c r="AV638" s="502"/>
      <c r="AW638" s="497"/>
      <c r="AX638" s="218"/>
      <c r="AY638" s="162"/>
      <c r="AZ638" s="70"/>
      <c r="BA638" s="70"/>
      <c r="BB638" s="70"/>
      <c r="BC638" s="70"/>
    </row>
    <row r="639" spans="1:55" s="37" customFormat="1" ht="55.2" x14ac:dyDescent="0.3">
      <c r="A639" s="491">
        <v>795</v>
      </c>
      <c r="B639" s="116" t="s">
        <v>4079</v>
      </c>
      <c r="C639" s="491">
        <v>63</v>
      </c>
      <c r="D639" s="492" t="s">
        <v>4197</v>
      </c>
      <c r="E639" s="493" t="s">
        <v>4301</v>
      </c>
      <c r="F639" s="494">
        <v>29573</v>
      </c>
      <c r="G639" s="493" t="s">
        <v>4302</v>
      </c>
      <c r="H639" s="495">
        <v>2016</v>
      </c>
      <c r="I639" s="493" t="s">
        <v>4303</v>
      </c>
      <c r="J639" s="496">
        <v>41345</v>
      </c>
      <c r="K639" s="329" t="s">
        <v>693</v>
      </c>
      <c r="L639" s="216" t="s">
        <v>4103</v>
      </c>
      <c r="M639" s="216" t="s">
        <v>4085</v>
      </c>
      <c r="N639" s="216" t="s">
        <v>4304</v>
      </c>
      <c r="O639" s="216" t="s">
        <v>4305</v>
      </c>
      <c r="P639" s="497" t="s">
        <v>4306</v>
      </c>
      <c r="Q639" s="216">
        <v>28.86</v>
      </c>
      <c r="R639" s="216">
        <v>3.96</v>
      </c>
      <c r="S639" s="216">
        <v>2.5</v>
      </c>
      <c r="T639" s="216">
        <v>22.4</v>
      </c>
      <c r="U639" s="216">
        <v>28.86</v>
      </c>
      <c r="V639" s="497">
        <v>100</v>
      </c>
      <c r="W639" s="497">
        <v>68</v>
      </c>
      <c r="X639" s="498" t="s">
        <v>4088</v>
      </c>
      <c r="Y639" s="497">
        <v>3</v>
      </c>
      <c r="Z639" s="497">
        <v>1</v>
      </c>
      <c r="AA639" s="497">
        <v>2</v>
      </c>
      <c r="AB639" s="497">
        <v>46</v>
      </c>
      <c r="AC639" s="497">
        <v>16</v>
      </c>
      <c r="AD639" s="216"/>
      <c r="AE639" s="499">
        <v>5</v>
      </c>
      <c r="AF639" s="500">
        <v>100</v>
      </c>
      <c r="AG639" s="518" t="s">
        <v>4289</v>
      </c>
      <c r="AH639" s="208" t="s">
        <v>4290</v>
      </c>
      <c r="AI639" s="218">
        <v>80</v>
      </c>
      <c r="AJ639" s="502" t="s">
        <v>4093</v>
      </c>
      <c r="AK639" s="497" t="s">
        <v>4093</v>
      </c>
      <c r="AL639" s="218">
        <v>10</v>
      </c>
      <c r="AM639" s="502" t="s">
        <v>4291</v>
      </c>
      <c r="AN639" s="497" t="s">
        <v>4292</v>
      </c>
      <c r="AO639" s="218">
        <v>10</v>
      </c>
      <c r="AP639" s="502"/>
      <c r="AQ639" s="497"/>
      <c r="AR639" s="218"/>
      <c r="AS639" s="502"/>
      <c r="AT639" s="497"/>
      <c r="AU639" s="218"/>
      <c r="AV639" s="502"/>
      <c r="AW639" s="497"/>
      <c r="AX639" s="218"/>
      <c r="AY639" s="162"/>
      <c r="AZ639" s="70"/>
      <c r="BA639" s="70"/>
      <c r="BB639" s="70"/>
      <c r="BC639" s="70"/>
    </row>
    <row r="640" spans="1:55" s="37" customFormat="1" ht="69" x14ac:dyDescent="0.3">
      <c r="A640" s="491">
        <v>795</v>
      </c>
      <c r="B640" s="116" t="s">
        <v>4079</v>
      </c>
      <c r="C640" s="491">
        <v>59</v>
      </c>
      <c r="D640" s="492" t="s">
        <v>4307</v>
      </c>
      <c r="E640" s="493" t="s">
        <v>4308</v>
      </c>
      <c r="F640" s="494">
        <v>10369</v>
      </c>
      <c r="G640" s="493" t="s">
        <v>4309</v>
      </c>
      <c r="H640" s="495">
        <v>2003</v>
      </c>
      <c r="I640" s="493" t="s">
        <v>4310</v>
      </c>
      <c r="J640" s="496">
        <v>23994</v>
      </c>
      <c r="K640" s="329" t="s">
        <v>844</v>
      </c>
      <c r="L640" s="216" t="s">
        <v>4240</v>
      </c>
      <c r="M640" s="216" t="s">
        <v>4085</v>
      </c>
      <c r="N640" s="216" t="s">
        <v>4311</v>
      </c>
      <c r="O640" s="216" t="s">
        <v>4312</v>
      </c>
      <c r="P640" s="497" t="s">
        <v>4313</v>
      </c>
      <c r="Q640" s="216">
        <v>26.6</v>
      </c>
      <c r="R640" s="216">
        <v>0</v>
      </c>
      <c r="S640" s="216">
        <v>4.2</v>
      </c>
      <c r="T640" s="216">
        <v>22.4</v>
      </c>
      <c r="U640" s="216">
        <v>26.6</v>
      </c>
      <c r="V640" s="497">
        <v>100</v>
      </c>
      <c r="W640" s="497">
        <v>100</v>
      </c>
      <c r="X640" s="498" t="s">
        <v>4088</v>
      </c>
      <c r="Y640" s="497">
        <v>3</v>
      </c>
      <c r="Z640" s="497">
        <v>4</v>
      </c>
      <c r="AA640" s="497">
        <v>4</v>
      </c>
      <c r="AB640" s="497">
        <v>44</v>
      </c>
      <c r="AC640" s="497">
        <v>11</v>
      </c>
      <c r="AD640" s="216"/>
      <c r="AE640" s="499">
        <v>5</v>
      </c>
      <c r="AF640" s="500">
        <v>100</v>
      </c>
      <c r="AG640" s="501" t="s">
        <v>4153</v>
      </c>
      <c r="AH640" s="216" t="s">
        <v>4314</v>
      </c>
      <c r="AI640" s="218">
        <v>60</v>
      </c>
      <c r="AJ640" s="502" t="s">
        <v>4315</v>
      </c>
      <c r="AK640" s="497" t="s">
        <v>4316</v>
      </c>
      <c r="AL640" s="218">
        <v>25</v>
      </c>
      <c r="AM640" s="502" t="s">
        <v>4093</v>
      </c>
      <c r="AN640" s="497" t="s">
        <v>4093</v>
      </c>
      <c r="AO640" s="218">
        <v>15</v>
      </c>
      <c r="AP640" s="198"/>
      <c r="AQ640" s="497"/>
      <c r="AR640" s="218"/>
      <c r="AS640" s="502"/>
      <c r="AT640" s="497"/>
      <c r="AU640" s="218"/>
      <c r="AV640" s="502"/>
      <c r="AW640" s="497"/>
      <c r="AX640" s="218"/>
      <c r="AY640" s="162"/>
      <c r="AZ640" s="70"/>
      <c r="BA640" s="70"/>
      <c r="BB640" s="70"/>
      <c r="BC640" s="70"/>
    </row>
    <row r="641" spans="1:61" s="37" customFormat="1" ht="69" x14ac:dyDescent="0.3">
      <c r="A641" s="491">
        <v>795</v>
      </c>
      <c r="B641" s="116" t="s">
        <v>4079</v>
      </c>
      <c r="C641" s="491">
        <v>59</v>
      </c>
      <c r="D641" s="492" t="s">
        <v>4307</v>
      </c>
      <c r="E641" s="493" t="s">
        <v>4317</v>
      </c>
      <c r="F641" s="494">
        <v>12295</v>
      </c>
      <c r="G641" s="503" t="s">
        <v>4318</v>
      </c>
      <c r="H641" s="495">
        <v>2005</v>
      </c>
      <c r="I641" s="493" t="s">
        <v>4319</v>
      </c>
      <c r="J641" s="505">
        <v>296952.18</v>
      </c>
      <c r="K641" s="329" t="s">
        <v>664</v>
      </c>
      <c r="L641" s="216" t="s">
        <v>4320</v>
      </c>
      <c r="M641" s="216" t="s">
        <v>4085</v>
      </c>
      <c r="N641" s="216" t="s">
        <v>4311</v>
      </c>
      <c r="O641" s="216" t="s">
        <v>4321</v>
      </c>
      <c r="P641" s="506" t="s">
        <v>4322</v>
      </c>
      <c r="Q641" s="216">
        <v>47.4</v>
      </c>
      <c r="R641" s="216">
        <v>0</v>
      </c>
      <c r="S641" s="216">
        <v>25</v>
      </c>
      <c r="T641" s="216">
        <v>22.4</v>
      </c>
      <c r="U641" s="216">
        <v>47.4</v>
      </c>
      <c r="V641" s="497">
        <v>100</v>
      </c>
      <c r="W641" s="497">
        <v>100</v>
      </c>
      <c r="X641" s="498" t="s">
        <v>4088</v>
      </c>
      <c r="Y641" s="497">
        <v>3</v>
      </c>
      <c r="Z641" s="497">
        <v>4</v>
      </c>
      <c r="AA641" s="497">
        <v>4</v>
      </c>
      <c r="AB641" s="497">
        <v>44</v>
      </c>
      <c r="AC641" s="497">
        <v>12</v>
      </c>
      <c r="AD641" s="216"/>
      <c r="AE641" s="499">
        <v>5</v>
      </c>
      <c r="AF641" s="500">
        <v>100</v>
      </c>
      <c r="AG641" s="501" t="s">
        <v>4153</v>
      </c>
      <c r="AH641" s="216" t="s">
        <v>4323</v>
      </c>
      <c r="AI641" s="218">
        <v>70</v>
      </c>
      <c r="AJ641" s="502" t="s">
        <v>4315</v>
      </c>
      <c r="AK641" s="497" t="s">
        <v>4316</v>
      </c>
      <c r="AL641" s="218">
        <v>15</v>
      </c>
      <c r="AM641" s="198" t="s">
        <v>4093</v>
      </c>
      <c r="AN641" s="497" t="s">
        <v>4093</v>
      </c>
      <c r="AO641" s="218">
        <v>15</v>
      </c>
      <c r="AP641" s="502"/>
      <c r="AQ641" s="497"/>
      <c r="AR641" s="218"/>
      <c r="AS641" s="502"/>
      <c r="AT641" s="497"/>
      <c r="AU641" s="218"/>
      <c r="AV641" s="502"/>
      <c r="AW641" s="497"/>
      <c r="AX641" s="218"/>
      <c r="AY641" s="162"/>
      <c r="AZ641" s="70"/>
      <c r="BA641" s="70"/>
      <c r="BB641" s="70"/>
      <c r="BC641" s="70"/>
    </row>
    <row r="642" spans="1:61" s="37" customFormat="1" ht="69" x14ac:dyDescent="0.3">
      <c r="A642" s="491">
        <v>795</v>
      </c>
      <c r="B642" s="116" t="s">
        <v>4079</v>
      </c>
      <c r="C642" s="491">
        <v>59</v>
      </c>
      <c r="D642" s="492" t="s">
        <v>4307</v>
      </c>
      <c r="E642" s="493" t="s">
        <v>4317</v>
      </c>
      <c r="F642" s="494">
        <v>12295</v>
      </c>
      <c r="G642" s="503" t="s">
        <v>4324</v>
      </c>
      <c r="H642" s="495">
        <v>2005</v>
      </c>
      <c r="I642" s="493" t="s">
        <v>4325</v>
      </c>
      <c r="J642" s="505">
        <v>296952.18</v>
      </c>
      <c r="K642" s="329" t="s">
        <v>664</v>
      </c>
      <c r="L642" s="216" t="s">
        <v>4320</v>
      </c>
      <c r="M642" s="216" t="s">
        <v>4085</v>
      </c>
      <c r="N642" s="216" t="s">
        <v>4311</v>
      </c>
      <c r="O642" s="216" t="s">
        <v>4321</v>
      </c>
      <c r="P642" s="506" t="s">
        <v>4326</v>
      </c>
      <c r="Q642" s="216">
        <v>47.4</v>
      </c>
      <c r="R642" s="216">
        <v>0</v>
      </c>
      <c r="S642" s="216">
        <v>25</v>
      </c>
      <c r="T642" s="216">
        <v>22.4</v>
      </c>
      <c r="U642" s="216">
        <v>47.4</v>
      </c>
      <c r="V642" s="497">
        <v>100</v>
      </c>
      <c r="W642" s="497">
        <v>100</v>
      </c>
      <c r="X642" s="498" t="s">
        <v>4088</v>
      </c>
      <c r="Y642" s="497">
        <v>3</v>
      </c>
      <c r="Z642" s="497">
        <v>4</v>
      </c>
      <c r="AA642" s="497">
        <v>4</v>
      </c>
      <c r="AB642" s="497">
        <v>44</v>
      </c>
      <c r="AC642" s="497">
        <v>12</v>
      </c>
      <c r="AD642" s="216"/>
      <c r="AE642" s="499">
        <v>5</v>
      </c>
      <c r="AF642" s="500">
        <v>100</v>
      </c>
      <c r="AG642" s="501" t="s">
        <v>4153</v>
      </c>
      <c r="AH642" s="216" t="s">
        <v>4323</v>
      </c>
      <c r="AI642" s="218">
        <v>80</v>
      </c>
      <c r="AJ642" s="502" t="s">
        <v>4093</v>
      </c>
      <c r="AK642" s="497" t="s">
        <v>4093</v>
      </c>
      <c r="AL642" s="218">
        <v>20</v>
      </c>
      <c r="AM642" s="198"/>
      <c r="AN642" s="497"/>
      <c r="AO642" s="218"/>
      <c r="AP642" s="502"/>
      <c r="AQ642" s="497"/>
      <c r="AR642" s="218"/>
      <c r="AS642" s="502"/>
      <c r="AT642" s="497"/>
      <c r="AU642" s="218"/>
      <c r="AV642" s="502"/>
      <c r="AW642" s="497"/>
      <c r="AX642" s="218"/>
      <c r="AY642" s="162"/>
      <c r="AZ642" s="70"/>
      <c r="BA642" s="70"/>
      <c r="BB642" s="70"/>
      <c r="BC642" s="70"/>
    </row>
    <row r="643" spans="1:61" s="38" customFormat="1" ht="82.8" x14ac:dyDescent="0.3">
      <c r="A643" s="491">
        <v>795</v>
      </c>
      <c r="B643" s="116" t="s">
        <v>4079</v>
      </c>
      <c r="C643" s="514">
        <v>43</v>
      </c>
      <c r="D643" s="515" t="s">
        <v>4236</v>
      </c>
      <c r="E643" s="513" t="s">
        <v>4327</v>
      </c>
      <c r="F643" s="516">
        <v>4169</v>
      </c>
      <c r="G643" s="503" t="s">
        <v>4328</v>
      </c>
      <c r="H643" s="517">
        <v>2014</v>
      </c>
      <c r="I643" s="510" t="s">
        <v>4329</v>
      </c>
      <c r="J643" s="505">
        <v>62884.480000000003</v>
      </c>
      <c r="K643" s="329" t="s">
        <v>4102</v>
      </c>
      <c r="L643" s="208" t="s">
        <v>4330</v>
      </c>
      <c r="M643" s="208" t="s">
        <v>4331</v>
      </c>
      <c r="N643" s="208" t="s">
        <v>4332</v>
      </c>
      <c r="O643" s="208" t="s">
        <v>4333</v>
      </c>
      <c r="P643" s="506" t="s">
        <v>4334</v>
      </c>
      <c r="Q643" s="208">
        <v>32.9</v>
      </c>
      <c r="R643" s="208">
        <v>6</v>
      </c>
      <c r="S643" s="208">
        <v>4.5</v>
      </c>
      <c r="T643" s="208">
        <v>22.4</v>
      </c>
      <c r="U643" s="208">
        <v>32.9</v>
      </c>
      <c r="V643" s="199">
        <v>100</v>
      </c>
      <c r="W643" s="199">
        <v>100</v>
      </c>
      <c r="X643" s="498" t="s">
        <v>4088</v>
      </c>
      <c r="Y643" s="199">
        <v>1</v>
      </c>
      <c r="Z643" s="199">
        <v>8</v>
      </c>
      <c r="AA643" s="199">
        <v>2</v>
      </c>
      <c r="AB643" s="199">
        <v>46</v>
      </c>
      <c r="AC643" s="199"/>
      <c r="AD643" s="208"/>
      <c r="AE643" s="499">
        <v>5</v>
      </c>
      <c r="AF643" s="500">
        <v>100</v>
      </c>
      <c r="AG643" s="518" t="s">
        <v>4250</v>
      </c>
      <c r="AH643" s="208" t="s">
        <v>4335</v>
      </c>
      <c r="AI643" s="181">
        <v>85</v>
      </c>
      <c r="AJ643" s="198" t="s">
        <v>4093</v>
      </c>
      <c r="AK643" s="199" t="s">
        <v>4093</v>
      </c>
      <c r="AL643" s="181">
        <v>15</v>
      </c>
      <c r="AM643" s="198"/>
      <c r="AN643" s="199"/>
      <c r="AO643" s="181"/>
      <c r="AP643" s="198"/>
      <c r="AQ643" s="199"/>
      <c r="AR643" s="181"/>
      <c r="AS643" s="198"/>
      <c r="AT643" s="199"/>
      <c r="AU643" s="181"/>
      <c r="AV643" s="198"/>
      <c r="AW643" s="199"/>
      <c r="AX643" s="181"/>
      <c r="AY643" s="162"/>
      <c r="AZ643" s="70"/>
      <c r="BA643" s="70"/>
      <c r="BB643" s="70"/>
      <c r="BC643" s="70"/>
    </row>
    <row r="644" spans="1:61" s="35" customFormat="1" ht="193.2" x14ac:dyDescent="0.3">
      <c r="A644" s="219">
        <v>796</v>
      </c>
      <c r="B644" s="116" t="s">
        <v>7363</v>
      </c>
      <c r="C644" s="219">
        <v>5</v>
      </c>
      <c r="D644" s="220" t="s">
        <v>7364</v>
      </c>
      <c r="E644" s="221" t="s">
        <v>7365</v>
      </c>
      <c r="F644" s="116">
        <v>2077</v>
      </c>
      <c r="G644" s="221" t="s">
        <v>7366</v>
      </c>
      <c r="H644" s="222">
        <v>2004</v>
      </c>
      <c r="I644" s="221" t="s">
        <v>7367</v>
      </c>
      <c r="J644" s="136">
        <v>43202.64</v>
      </c>
      <c r="K644" s="329" t="s">
        <v>664</v>
      </c>
      <c r="L644" s="150" t="s">
        <v>7368</v>
      </c>
      <c r="M644" s="150" t="s">
        <v>7369</v>
      </c>
      <c r="N644" s="150" t="s">
        <v>7370</v>
      </c>
      <c r="O644" s="150" t="s">
        <v>7371</v>
      </c>
      <c r="P644" s="223" t="s">
        <v>7372</v>
      </c>
      <c r="Q644" s="150">
        <v>50</v>
      </c>
      <c r="R644" s="150">
        <v>0</v>
      </c>
      <c r="S644" s="150">
        <v>10</v>
      </c>
      <c r="T644" s="150">
        <v>40</v>
      </c>
      <c r="U644" s="150">
        <v>50</v>
      </c>
      <c r="V644" s="223">
        <v>33</v>
      </c>
      <c r="W644" s="223">
        <v>100</v>
      </c>
      <c r="X644" s="150" t="s">
        <v>7373</v>
      </c>
      <c r="Y644" s="223">
        <v>4</v>
      </c>
      <c r="Z644" s="223">
        <v>2</v>
      </c>
      <c r="AA644" s="223">
        <v>2</v>
      </c>
      <c r="AB644" s="223">
        <v>30</v>
      </c>
      <c r="AC644" s="223">
        <v>12</v>
      </c>
      <c r="AD644" s="150"/>
      <c r="AE644" s="224"/>
      <c r="AF644" s="158">
        <v>33</v>
      </c>
      <c r="AG644" s="225" t="s">
        <v>7364</v>
      </c>
      <c r="AH644" s="150" t="s">
        <v>7365</v>
      </c>
      <c r="AI644" s="160">
        <v>33</v>
      </c>
      <c r="AJ644" s="226"/>
      <c r="AK644" s="223"/>
      <c r="AL644" s="160"/>
      <c r="AM644" s="226"/>
      <c r="AN644" s="223"/>
      <c r="AO644" s="160"/>
      <c r="AP644" s="226"/>
      <c r="AQ644" s="223"/>
      <c r="AR644" s="160"/>
      <c r="AS644" s="226"/>
      <c r="AT644" s="223"/>
      <c r="AU644" s="160"/>
      <c r="AV644" s="226"/>
      <c r="AW644" s="223"/>
      <c r="AX644" s="160"/>
      <c r="AY644" s="162"/>
      <c r="AZ644" s="70"/>
      <c r="BA644" s="70"/>
      <c r="BB644" s="70"/>
      <c r="BC644" s="70"/>
    </row>
    <row r="645" spans="1:61" s="35" customFormat="1" ht="96.6" x14ac:dyDescent="0.3">
      <c r="A645" s="219">
        <v>796</v>
      </c>
      <c r="B645" s="116" t="s">
        <v>7363</v>
      </c>
      <c r="C645" s="219">
        <v>2</v>
      </c>
      <c r="D645" s="220" t="s">
        <v>7374</v>
      </c>
      <c r="E645" s="221" t="s">
        <v>7375</v>
      </c>
      <c r="F645" s="116">
        <v>6821</v>
      </c>
      <c r="G645" s="221" t="s">
        <v>7376</v>
      </c>
      <c r="H645" s="222">
        <v>2006</v>
      </c>
      <c r="I645" s="221" t="s">
        <v>7377</v>
      </c>
      <c r="J645" s="136">
        <v>146052.41</v>
      </c>
      <c r="K645" s="329" t="s">
        <v>664</v>
      </c>
      <c r="L645" s="150" t="s">
        <v>7378</v>
      </c>
      <c r="M645" s="150" t="s">
        <v>7379</v>
      </c>
      <c r="N645" s="150" t="s">
        <v>7380</v>
      </c>
      <c r="O645" s="150" t="s">
        <v>7381</v>
      </c>
      <c r="P645" s="223" t="s">
        <v>7382</v>
      </c>
      <c r="Q645" s="150">
        <v>17.182636470588236</v>
      </c>
      <c r="R645" s="150">
        <v>17.182636470588236</v>
      </c>
      <c r="S645" s="150">
        <v>0</v>
      </c>
      <c r="T645" s="150">
        <v>0</v>
      </c>
      <c r="U645" s="150">
        <v>17.182636470588236</v>
      </c>
      <c r="V645" s="223">
        <v>0</v>
      </c>
      <c r="W645" s="223">
        <v>100</v>
      </c>
      <c r="X645" s="150" t="s">
        <v>7373</v>
      </c>
      <c r="Y645" s="223">
        <v>6</v>
      </c>
      <c r="Z645" s="223">
        <v>1</v>
      </c>
      <c r="AA645" s="223">
        <v>3</v>
      </c>
      <c r="AB645" s="223">
        <v>19</v>
      </c>
      <c r="AC645" s="223">
        <v>12</v>
      </c>
      <c r="AD645" s="150"/>
      <c r="AE645" s="224"/>
      <c r="AF645" s="158">
        <v>0</v>
      </c>
      <c r="AG645" s="225" t="s">
        <v>7374</v>
      </c>
      <c r="AH645" s="150" t="s">
        <v>7375</v>
      </c>
      <c r="AI645" s="160">
        <v>0</v>
      </c>
      <c r="AJ645" s="226"/>
      <c r="AK645" s="223"/>
      <c r="AL645" s="160"/>
      <c r="AM645" s="226"/>
      <c r="AN645" s="223"/>
      <c r="AO645" s="160"/>
      <c r="AP645" s="226"/>
      <c r="AQ645" s="223"/>
      <c r="AR645" s="160"/>
      <c r="AS645" s="226"/>
      <c r="AT645" s="223"/>
      <c r="AU645" s="160"/>
      <c r="AV645" s="226"/>
      <c r="AW645" s="223"/>
      <c r="AX645" s="160"/>
      <c r="AY645" s="162"/>
      <c r="AZ645" s="70"/>
      <c r="BA645" s="70"/>
      <c r="BB645" s="70"/>
      <c r="BC645" s="70"/>
    </row>
    <row r="646" spans="1:61" s="35" customFormat="1" ht="82.8" x14ac:dyDescent="0.3">
      <c r="A646" s="219">
        <v>796</v>
      </c>
      <c r="B646" s="116" t="s">
        <v>7363</v>
      </c>
      <c r="C646" s="219">
        <v>3</v>
      </c>
      <c r="D646" s="220" t="s">
        <v>7383</v>
      </c>
      <c r="E646" s="221" t="s">
        <v>7384</v>
      </c>
      <c r="F646" s="116">
        <v>3869</v>
      </c>
      <c r="G646" s="221" t="s">
        <v>7385</v>
      </c>
      <c r="H646" s="222">
        <v>2004</v>
      </c>
      <c r="I646" s="221" t="s">
        <v>7386</v>
      </c>
      <c r="J646" s="136">
        <v>146970.46</v>
      </c>
      <c r="K646" s="329" t="s">
        <v>664</v>
      </c>
      <c r="L646" s="150" t="s">
        <v>7387</v>
      </c>
      <c r="M646" s="150" t="s">
        <v>7388</v>
      </c>
      <c r="N646" s="150" t="s">
        <v>7389</v>
      </c>
      <c r="O646" s="150" t="s">
        <v>7390</v>
      </c>
      <c r="P646" s="223" t="s">
        <v>7391</v>
      </c>
      <c r="Q646" s="150">
        <v>0</v>
      </c>
      <c r="R646" s="150">
        <v>0</v>
      </c>
      <c r="S646" s="150">
        <v>0</v>
      </c>
      <c r="T646" s="150">
        <v>0</v>
      </c>
      <c r="U646" s="150">
        <v>0</v>
      </c>
      <c r="V646" s="223">
        <v>100</v>
      </c>
      <c r="W646" s="223">
        <v>100</v>
      </c>
      <c r="X646" s="150" t="s">
        <v>7373</v>
      </c>
      <c r="Y646" s="223">
        <v>1</v>
      </c>
      <c r="Z646" s="223">
        <v>8</v>
      </c>
      <c r="AA646" s="223">
        <v>2</v>
      </c>
      <c r="AB646" s="223">
        <v>60</v>
      </c>
      <c r="AC646" s="223">
        <v>12</v>
      </c>
      <c r="AD646" s="150"/>
      <c r="AE646" s="224"/>
      <c r="AF646" s="158">
        <v>100</v>
      </c>
      <c r="AG646" s="225" t="s">
        <v>7383</v>
      </c>
      <c r="AH646" s="150" t="s">
        <v>7384</v>
      </c>
      <c r="AI646" s="160">
        <v>100</v>
      </c>
      <c r="AJ646" s="226"/>
      <c r="AK646" s="223"/>
      <c r="AL646" s="160"/>
      <c r="AM646" s="226"/>
      <c r="AN646" s="223"/>
      <c r="AO646" s="160"/>
      <c r="AP646" s="226"/>
      <c r="AQ646" s="223"/>
      <c r="AR646" s="160"/>
      <c r="AS646" s="226"/>
      <c r="AT646" s="223"/>
      <c r="AU646" s="160"/>
      <c r="AV646" s="226"/>
      <c r="AW646" s="223"/>
      <c r="AX646" s="160"/>
      <c r="AY646" s="162"/>
      <c r="AZ646" s="70"/>
      <c r="BA646" s="70"/>
      <c r="BB646" s="70"/>
      <c r="BC646" s="70"/>
    </row>
    <row r="647" spans="1:61" s="35" customFormat="1" ht="96.6" x14ac:dyDescent="0.3">
      <c r="A647" s="219">
        <v>796</v>
      </c>
      <c r="B647" s="116" t="s">
        <v>7363</v>
      </c>
      <c r="C647" s="219">
        <v>7</v>
      </c>
      <c r="D647" s="220" t="s">
        <v>7392</v>
      </c>
      <c r="E647" s="221" t="s">
        <v>7393</v>
      </c>
      <c r="F647" s="116">
        <v>8919</v>
      </c>
      <c r="G647" s="221" t="s">
        <v>7394</v>
      </c>
      <c r="H647" s="222">
        <v>2002</v>
      </c>
      <c r="I647" s="221" t="s">
        <v>7395</v>
      </c>
      <c r="J647" s="136">
        <v>62593.89</v>
      </c>
      <c r="K647" s="329" t="s">
        <v>844</v>
      </c>
      <c r="L647" s="150" t="s">
        <v>7396</v>
      </c>
      <c r="M647" s="150" t="s">
        <v>7397</v>
      </c>
      <c r="N647" s="150" t="s">
        <v>7398</v>
      </c>
      <c r="O647" s="150" t="s">
        <v>7399</v>
      </c>
      <c r="P647" s="223" t="s">
        <v>7400</v>
      </c>
      <c r="Q647" s="150">
        <v>35</v>
      </c>
      <c r="R647" s="150">
        <v>0</v>
      </c>
      <c r="S647" s="150">
        <v>10</v>
      </c>
      <c r="T647" s="150">
        <v>25</v>
      </c>
      <c r="U647" s="150">
        <v>35</v>
      </c>
      <c r="V647" s="223">
        <v>100</v>
      </c>
      <c r="W647" s="223">
        <v>100</v>
      </c>
      <c r="X647" s="150" t="s">
        <v>7373</v>
      </c>
      <c r="Y647" s="223">
        <v>1</v>
      </c>
      <c r="Z647" s="223">
        <v>8</v>
      </c>
      <c r="AA647" s="223">
        <v>2</v>
      </c>
      <c r="AB647" s="223">
        <v>30</v>
      </c>
      <c r="AC647" s="223">
        <v>11</v>
      </c>
      <c r="AD647" s="150"/>
      <c r="AE647" s="224"/>
      <c r="AF647" s="158">
        <v>100</v>
      </c>
      <c r="AG647" s="225" t="s">
        <v>7401</v>
      </c>
      <c r="AH647" s="150" t="s">
        <v>7393</v>
      </c>
      <c r="AI647" s="160">
        <v>100</v>
      </c>
      <c r="AJ647" s="226"/>
      <c r="AK647" s="223"/>
      <c r="AL647" s="160"/>
      <c r="AM647" s="226"/>
      <c r="AN647" s="223"/>
      <c r="AO647" s="160"/>
      <c r="AP647" s="226"/>
      <c r="AQ647" s="223"/>
      <c r="AR647" s="160"/>
      <c r="AS647" s="226"/>
      <c r="AT647" s="223"/>
      <c r="AU647" s="160"/>
      <c r="AV647" s="226"/>
      <c r="AW647" s="223"/>
      <c r="AX647" s="160"/>
      <c r="AY647" s="162"/>
      <c r="AZ647" s="70"/>
      <c r="BA647" s="70"/>
      <c r="BB647" s="70"/>
      <c r="BC647" s="70"/>
    </row>
    <row r="648" spans="1:61" s="35" customFormat="1" ht="345" x14ac:dyDescent="0.3">
      <c r="A648" s="219">
        <v>796</v>
      </c>
      <c r="B648" s="116" t="s">
        <v>7363</v>
      </c>
      <c r="C648" s="219">
        <v>7</v>
      </c>
      <c r="D648" s="220" t="s">
        <v>7401</v>
      </c>
      <c r="E648" s="221" t="s">
        <v>7393</v>
      </c>
      <c r="F648" s="116">
        <v>8919</v>
      </c>
      <c r="G648" s="221" t="s">
        <v>7402</v>
      </c>
      <c r="H648" s="222">
        <v>2015</v>
      </c>
      <c r="I648" s="221" t="s">
        <v>7403</v>
      </c>
      <c r="J648" s="136">
        <v>45493.8</v>
      </c>
      <c r="K648" s="329" t="s">
        <v>693</v>
      </c>
      <c r="L648" s="150" t="s">
        <v>7404</v>
      </c>
      <c r="M648" s="150" t="s">
        <v>7405</v>
      </c>
      <c r="N648" s="150" t="s">
        <v>7406</v>
      </c>
      <c r="O648" s="150" t="s">
        <v>7407</v>
      </c>
      <c r="P648" s="223">
        <v>55734</v>
      </c>
      <c r="Q648" s="150">
        <v>35</v>
      </c>
      <c r="R648" s="150">
        <v>0</v>
      </c>
      <c r="S648" s="150">
        <v>10</v>
      </c>
      <c r="T648" s="150">
        <v>25</v>
      </c>
      <c r="U648" s="150">
        <v>35</v>
      </c>
      <c r="V648" s="223">
        <v>0</v>
      </c>
      <c r="W648" s="223">
        <v>0</v>
      </c>
      <c r="X648" s="150" t="s">
        <v>7373</v>
      </c>
      <c r="Y648" s="223">
        <v>4</v>
      </c>
      <c r="Z648" s="223">
        <v>2</v>
      </c>
      <c r="AA648" s="223">
        <v>4</v>
      </c>
      <c r="AB648" s="223">
        <v>60</v>
      </c>
      <c r="AC648" s="223" t="s">
        <v>7408</v>
      </c>
      <c r="AD648" s="150"/>
      <c r="AE648" s="224">
        <v>5</v>
      </c>
      <c r="AF648" s="158">
        <v>100</v>
      </c>
      <c r="AG648" s="225" t="s">
        <v>7401</v>
      </c>
      <c r="AH648" s="150" t="s">
        <v>7393</v>
      </c>
      <c r="AI648" s="160">
        <v>100</v>
      </c>
      <c r="AJ648" s="226"/>
      <c r="AK648" s="223"/>
      <c r="AL648" s="160"/>
      <c r="AM648" s="226"/>
      <c r="AN648" s="223"/>
      <c r="AO648" s="160"/>
      <c r="AP648" s="226"/>
      <c r="AQ648" s="223"/>
      <c r="AR648" s="160"/>
      <c r="AS648" s="226"/>
      <c r="AT648" s="223"/>
      <c r="AU648" s="160"/>
      <c r="AV648" s="226"/>
      <c r="AW648" s="223"/>
      <c r="AX648" s="160"/>
      <c r="AY648" s="162"/>
      <c r="AZ648" s="70"/>
      <c r="BA648" s="70"/>
      <c r="BB648" s="70"/>
      <c r="BC648" s="70"/>
    </row>
    <row r="649" spans="1:61" s="35" customFormat="1" ht="193.2" x14ac:dyDescent="0.3">
      <c r="A649" s="219">
        <v>796</v>
      </c>
      <c r="B649" s="116" t="s">
        <v>7363</v>
      </c>
      <c r="C649" s="219">
        <v>3</v>
      </c>
      <c r="D649" s="220" t="s">
        <v>7409</v>
      </c>
      <c r="E649" s="221" t="s">
        <v>7410</v>
      </c>
      <c r="F649" s="116">
        <v>15006</v>
      </c>
      <c r="G649" s="221" t="s">
        <v>7411</v>
      </c>
      <c r="H649" s="222">
        <v>2016</v>
      </c>
      <c r="I649" s="221" t="s">
        <v>7412</v>
      </c>
      <c r="J649" s="136">
        <v>39906.6</v>
      </c>
      <c r="K649" s="329" t="s">
        <v>693</v>
      </c>
      <c r="L649" s="150" t="s">
        <v>7404</v>
      </c>
      <c r="M649" s="150" t="s">
        <v>7405</v>
      </c>
      <c r="N649" s="150" t="s">
        <v>7413</v>
      </c>
      <c r="O649" s="150" t="s">
        <v>7414</v>
      </c>
      <c r="P649" s="223" t="s">
        <v>7415</v>
      </c>
      <c r="Q649" s="150">
        <v>50</v>
      </c>
      <c r="R649" s="150">
        <v>5</v>
      </c>
      <c r="S649" s="150">
        <v>20</v>
      </c>
      <c r="T649" s="150">
        <v>25</v>
      </c>
      <c r="U649" s="150">
        <v>50</v>
      </c>
      <c r="V649" s="223">
        <v>0</v>
      </c>
      <c r="W649" s="223">
        <v>0</v>
      </c>
      <c r="X649" s="150" t="s">
        <v>7373</v>
      </c>
      <c r="Y649" s="223">
        <v>4</v>
      </c>
      <c r="Z649" s="223">
        <v>4</v>
      </c>
      <c r="AA649" s="223">
        <v>4</v>
      </c>
      <c r="AB649" s="223">
        <v>30</v>
      </c>
      <c r="AC649" s="223" t="s">
        <v>7416</v>
      </c>
      <c r="AD649" s="150"/>
      <c r="AE649" s="224"/>
      <c r="AF649" s="158">
        <v>100</v>
      </c>
      <c r="AG649" s="225" t="s">
        <v>7409</v>
      </c>
      <c r="AH649" s="150" t="s">
        <v>7410</v>
      </c>
      <c r="AI649" s="160">
        <v>80</v>
      </c>
      <c r="AJ649" s="226" t="s">
        <v>7383</v>
      </c>
      <c r="AK649" s="223" t="s">
        <v>7384</v>
      </c>
      <c r="AL649" s="160">
        <v>10</v>
      </c>
      <c r="AM649" s="226" t="s">
        <v>7417</v>
      </c>
      <c r="AN649" s="223" t="s">
        <v>7418</v>
      </c>
      <c r="AO649" s="160">
        <v>5</v>
      </c>
      <c r="AP649" s="226" t="s">
        <v>7419</v>
      </c>
      <c r="AQ649" s="223" t="s">
        <v>7410</v>
      </c>
      <c r="AR649" s="160">
        <v>5</v>
      </c>
      <c r="AS649" s="226"/>
      <c r="AT649" s="223"/>
      <c r="AU649" s="160"/>
      <c r="AV649" s="226"/>
      <c r="AW649" s="223"/>
      <c r="AX649" s="160"/>
      <c r="AY649" s="162"/>
      <c r="AZ649" s="70"/>
      <c r="BA649" s="70"/>
      <c r="BB649" s="70"/>
      <c r="BC649" s="70"/>
    </row>
    <row r="650" spans="1:61" s="35" customFormat="1" ht="179.4" x14ac:dyDescent="0.3">
      <c r="A650" s="219">
        <v>796</v>
      </c>
      <c r="B650" s="116" t="s">
        <v>7363</v>
      </c>
      <c r="C650" s="219">
        <v>3</v>
      </c>
      <c r="D650" s="220" t="s">
        <v>7409</v>
      </c>
      <c r="E650" s="221" t="s">
        <v>7410</v>
      </c>
      <c r="F650" s="116">
        <v>15006</v>
      </c>
      <c r="G650" s="221" t="s">
        <v>7420</v>
      </c>
      <c r="H650" s="222">
        <v>2018</v>
      </c>
      <c r="I650" s="221" t="s">
        <v>7421</v>
      </c>
      <c r="J650" s="136">
        <v>87230.36</v>
      </c>
      <c r="K650" s="329" t="s">
        <v>790</v>
      </c>
      <c r="L650" s="150" t="s">
        <v>7404</v>
      </c>
      <c r="M650" s="150" t="s">
        <v>7405</v>
      </c>
      <c r="N650" s="150" t="s">
        <v>7422</v>
      </c>
      <c r="O650" s="150" t="s">
        <v>7423</v>
      </c>
      <c r="P650" s="223">
        <v>57523</v>
      </c>
      <c r="Q650" s="150"/>
      <c r="R650" s="150"/>
      <c r="S650" s="150"/>
      <c r="T650" s="150"/>
      <c r="U650" s="150"/>
      <c r="V650" s="223"/>
      <c r="W650" s="223"/>
      <c r="X650" s="150"/>
      <c r="Y650" s="223"/>
      <c r="Z650" s="223"/>
      <c r="AA650" s="223"/>
      <c r="AB650" s="223"/>
      <c r="AC650" s="223"/>
      <c r="AD650" s="150"/>
      <c r="AE650" s="224"/>
      <c r="AF650" s="158"/>
      <c r="AG650" s="225"/>
      <c r="AH650" s="150"/>
      <c r="AI650" s="160"/>
      <c r="AJ650" s="226"/>
      <c r="AK650" s="223"/>
      <c r="AL650" s="160"/>
      <c r="AM650" s="226"/>
      <c r="AN650" s="223"/>
      <c r="AO650" s="160"/>
      <c r="AP650" s="226"/>
      <c r="AQ650" s="223"/>
      <c r="AR650" s="160"/>
      <c r="AS650" s="226"/>
      <c r="AT650" s="223"/>
      <c r="AU650" s="160"/>
      <c r="AV650" s="226"/>
      <c r="AW650" s="223"/>
      <c r="AX650" s="160"/>
      <c r="AY650" s="162"/>
      <c r="AZ650" s="70"/>
      <c r="BA650" s="70"/>
      <c r="BB650" s="70"/>
      <c r="BC650" s="70"/>
    </row>
    <row r="651" spans="1:61" s="35" customFormat="1" ht="165.6" x14ac:dyDescent="0.3">
      <c r="A651" s="219">
        <v>796</v>
      </c>
      <c r="B651" s="116" t="s">
        <v>7363</v>
      </c>
      <c r="C651" s="219">
        <v>9</v>
      </c>
      <c r="D651" s="220" t="s">
        <v>7424</v>
      </c>
      <c r="E651" s="221" t="s">
        <v>7425</v>
      </c>
      <c r="F651" s="116">
        <v>11064</v>
      </c>
      <c r="G651" s="221" t="s">
        <v>7426</v>
      </c>
      <c r="H651" s="222">
        <v>2002</v>
      </c>
      <c r="I651" s="221" t="s">
        <v>7427</v>
      </c>
      <c r="J651" s="136">
        <v>138753.96</v>
      </c>
      <c r="K651" s="329" t="s">
        <v>844</v>
      </c>
      <c r="L651" s="150" t="s">
        <v>7428</v>
      </c>
      <c r="M651" s="150" t="s">
        <v>7429</v>
      </c>
      <c r="N651" s="150" t="s">
        <v>7430</v>
      </c>
      <c r="O651" s="150" t="s">
        <v>7431</v>
      </c>
      <c r="P651" s="223" t="s">
        <v>7432</v>
      </c>
      <c r="Q651" s="150">
        <v>16.323995294117644</v>
      </c>
      <c r="R651" s="150">
        <v>16.323995294117644</v>
      </c>
      <c r="S651" s="150">
        <v>0</v>
      </c>
      <c r="T651" s="150">
        <v>0</v>
      </c>
      <c r="U651" s="150">
        <v>16.323995294117644</v>
      </c>
      <c r="V651" s="223">
        <v>100</v>
      </c>
      <c r="W651" s="223" t="s">
        <v>7433</v>
      </c>
      <c r="X651" s="150" t="s">
        <v>7373</v>
      </c>
      <c r="Y651" s="223">
        <v>6</v>
      </c>
      <c r="Z651" s="223">
        <v>1</v>
      </c>
      <c r="AA651" s="223">
        <v>1</v>
      </c>
      <c r="AB651" s="223">
        <v>26</v>
      </c>
      <c r="AC651" s="223">
        <v>11</v>
      </c>
      <c r="AD651" s="150"/>
      <c r="AE651" s="224"/>
      <c r="AF651" s="158">
        <v>0</v>
      </c>
      <c r="AG651" s="225" t="s">
        <v>7424</v>
      </c>
      <c r="AH651" s="150" t="s">
        <v>7425</v>
      </c>
      <c r="AI651" s="160">
        <v>0</v>
      </c>
      <c r="AJ651" s="226"/>
      <c r="AK651" s="223"/>
      <c r="AL651" s="160"/>
      <c r="AM651" s="226"/>
      <c r="AN651" s="223"/>
      <c r="AO651" s="160"/>
      <c r="AP651" s="226"/>
      <c r="AQ651" s="223"/>
      <c r="AR651" s="160"/>
      <c r="AS651" s="226"/>
      <c r="AT651" s="223"/>
      <c r="AU651" s="160"/>
      <c r="AV651" s="226"/>
      <c r="AW651" s="223"/>
      <c r="AX651" s="160"/>
      <c r="AY651" s="162"/>
      <c r="AZ651" s="70"/>
      <c r="BA651" s="70"/>
      <c r="BB651" s="70"/>
      <c r="BC651" s="70"/>
    </row>
    <row r="652" spans="1:61" s="35" customFormat="1" ht="138" x14ac:dyDescent="0.3">
      <c r="A652" s="219">
        <v>796</v>
      </c>
      <c r="B652" s="116" t="s">
        <v>7363</v>
      </c>
      <c r="C652" s="219">
        <v>3</v>
      </c>
      <c r="D652" s="220" t="s">
        <v>7409</v>
      </c>
      <c r="E652" s="221" t="s">
        <v>7410</v>
      </c>
      <c r="F652" s="116">
        <v>15006</v>
      </c>
      <c r="G652" s="221" t="s">
        <v>8078</v>
      </c>
      <c r="H652" s="222">
        <v>2019</v>
      </c>
      <c r="I652" s="221" t="s">
        <v>8079</v>
      </c>
      <c r="J652" s="293">
        <v>115657.59</v>
      </c>
      <c r="K652" s="329" t="s">
        <v>7859</v>
      </c>
      <c r="L652" s="150" t="s">
        <v>8080</v>
      </c>
      <c r="M652" s="150" t="s">
        <v>8081</v>
      </c>
      <c r="N652" s="150" t="s">
        <v>8082</v>
      </c>
      <c r="O652" s="150" t="s">
        <v>8083</v>
      </c>
      <c r="P652" s="223">
        <v>57666</v>
      </c>
      <c r="Q652" s="150"/>
      <c r="R652" s="150"/>
      <c r="S652" s="150"/>
      <c r="T652" s="150"/>
      <c r="U652" s="150"/>
      <c r="V652" s="223"/>
      <c r="W652" s="223"/>
      <c r="X652" s="150"/>
      <c r="Y652" s="223"/>
      <c r="Z652" s="223"/>
      <c r="AA652" s="223"/>
      <c r="AB652" s="223"/>
      <c r="AC652" s="223"/>
      <c r="AD652" s="150"/>
      <c r="AE652" s="224"/>
      <c r="AF652" s="158"/>
      <c r="AG652" s="225"/>
      <c r="AH652" s="150"/>
      <c r="AI652" s="160"/>
      <c r="AJ652" s="226"/>
      <c r="AK652" s="223"/>
      <c r="AL652" s="160"/>
      <c r="AM652" s="226"/>
      <c r="AN652" s="223"/>
      <c r="AO652" s="160"/>
      <c r="AP652" s="226"/>
      <c r="AQ652" s="223"/>
      <c r="AR652" s="160"/>
      <c r="AS652" s="226"/>
      <c r="AT652" s="223"/>
      <c r="AU652" s="160"/>
      <c r="AV652" s="226"/>
      <c r="AW652" s="223"/>
      <c r="AX652" s="160"/>
      <c r="AY652" s="162"/>
      <c r="AZ652" s="70"/>
      <c r="BA652" s="70"/>
      <c r="BB652" s="70"/>
      <c r="BC652" s="70"/>
    </row>
    <row r="653" spans="1:61" s="35" customFormat="1" ht="207" x14ac:dyDescent="0.3">
      <c r="A653" s="219">
        <v>796</v>
      </c>
      <c r="B653" s="116" t="s">
        <v>7363</v>
      </c>
      <c r="C653" s="219">
        <v>3</v>
      </c>
      <c r="D653" s="220" t="s">
        <v>7409</v>
      </c>
      <c r="E653" s="221" t="s">
        <v>7410</v>
      </c>
      <c r="F653" s="116">
        <v>15006</v>
      </c>
      <c r="G653" s="221" t="s">
        <v>8084</v>
      </c>
      <c r="H653" s="222">
        <v>2020</v>
      </c>
      <c r="I653" s="221" t="s">
        <v>8085</v>
      </c>
      <c r="J653" s="293">
        <v>62277.1</v>
      </c>
      <c r="K653" s="329" t="s">
        <v>7859</v>
      </c>
      <c r="L653" s="150" t="s">
        <v>8086</v>
      </c>
      <c r="M653" s="150" t="s">
        <v>8087</v>
      </c>
      <c r="N653" s="150" t="s">
        <v>8088</v>
      </c>
      <c r="O653" s="150" t="s">
        <v>8089</v>
      </c>
      <c r="P653" s="223"/>
      <c r="Q653" s="150">
        <v>16.32</v>
      </c>
      <c r="R653" s="150">
        <v>10</v>
      </c>
      <c r="S653" s="150">
        <v>0</v>
      </c>
      <c r="T653" s="150">
        <v>0</v>
      </c>
      <c r="U653" s="150">
        <v>16.32</v>
      </c>
      <c r="V653" s="223">
        <v>80</v>
      </c>
      <c r="W653" s="223"/>
      <c r="X653" s="150" t="s">
        <v>7373</v>
      </c>
      <c r="Y653" s="223"/>
      <c r="Z653" s="223"/>
      <c r="AA653" s="223"/>
      <c r="AB653" s="223"/>
      <c r="AC653" s="223"/>
      <c r="AD653" s="150"/>
      <c r="AE653" s="224"/>
      <c r="AF653" s="158"/>
      <c r="AG653" s="225" t="s">
        <v>8090</v>
      </c>
      <c r="AH653" s="160" t="s">
        <v>7410</v>
      </c>
      <c r="AI653" s="160">
        <v>60</v>
      </c>
      <c r="AJ653" s="160" t="s">
        <v>7383</v>
      </c>
      <c r="AK653" s="160" t="s">
        <v>7384</v>
      </c>
      <c r="AL653" s="160">
        <v>10</v>
      </c>
      <c r="AM653" s="160" t="s">
        <v>7417</v>
      </c>
      <c r="AN653" s="160" t="s">
        <v>7418</v>
      </c>
      <c r="AO653" s="160">
        <v>5</v>
      </c>
      <c r="AP653" s="160" t="s">
        <v>7419</v>
      </c>
      <c r="AQ653" s="160" t="s">
        <v>7410</v>
      </c>
      <c r="AR653" s="160">
        <v>5</v>
      </c>
      <c r="AS653" s="226"/>
      <c r="AT653" s="223"/>
      <c r="AU653" s="160"/>
      <c r="AV653" s="226"/>
      <c r="AW653" s="223"/>
      <c r="AX653" s="160"/>
      <c r="AY653" s="162"/>
      <c r="AZ653" s="70"/>
      <c r="BA653" s="70"/>
      <c r="BB653" s="70"/>
      <c r="BC653" s="70"/>
    </row>
    <row r="654" spans="1:61" s="35" customFormat="1" ht="138" x14ac:dyDescent="0.3">
      <c r="A654" s="219">
        <v>1500</v>
      </c>
      <c r="B654" s="116" t="s">
        <v>5896</v>
      </c>
      <c r="C654" s="219" t="s">
        <v>5897</v>
      </c>
      <c r="D654" s="220"/>
      <c r="E654" s="221" t="s">
        <v>5898</v>
      </c>
      <c r="F654" s="116">
        <v>26112</v>
      </c>
      <c r="G654" s="221" t="s">
        <v>5899</v>
      </c>
      <c r="H654" s="222">
        <v>2005</v>
      </c>
      <c r="I654" s="221" t="s">
        <v>5900</v>
      </c>
      <c r="J654" s="136">
        <v>124770.49</v>
      </c>
      <c r="K654" s="329" t="s">
        <v>844</v>
      </c>
      <c r="L654" s="150" t="s">
        <v>5901</v>
      </c>
      <c r="M654" s="150" t="s">
        <v>5902</v>
      </c>
      <c r="N654" s="150" t="s">
        <v>5903</v>
      </c>
      <c r="O654" s="150" t="s">
        <v>5904</v>
      </c>
      <c r="P654" s="223">
        <v>101698</v>
      </c>
      <c r="Q654" s="150">
        <v>44.06</v>
      </c>
      <c r="R654" s="150"/>
      <c r="S654" s="150">
        <v>14.36</v>
      </c>
      <c r="T654" s="150">
        <v>29.7</v>
      </c>
      <c r="U654" s="150">
        <v>44.06</v>
      </c>
      <c r="V654" s="223">
        <v>40</v>
      </c>
      <c r="W654" s="223">
        <v>100</v>
      </c>
      <c r="X654" s="150" t="s">
        <v>5905</v>
      </c>
      <c r="Y654" s="223">
        <v>6</v>
      </c>
      <c r="Z654" s="223">
        <v>4</v>
      </c>
      <c r="AA654" s="223">
        <v>1</v>
      </c>
      <c r="AB654" s="223">
        <v>16</v>
      </c>
      <c r="AC654" s="223" t="s">
        <v>5906</v>
      </c>
      <c r="AD654" s="150">
        <v>47</v>
      </c>
      <c r="AE654" s="224">
        <v>5</v>
      </c>
      <c r="AF654" s="158">
        <v>15</v>
      </c>
      <c r="AG654" s="225" t="s">
        <v>3126</v>
      </c>
      <c r="AH654" s="150" t="s">
        <v>5907</v>
      </c>
      <c r="AI654" s="160">
        <v>5</v>
      </c>
      <c r="AJ654" s="226" t="s">
        <v>5908</v>
      </c>
      <c r="AK654" s="223" t="s">
        <v>5907</v>
      </c>
      <c r="AL654" s="160">
        <v>10</v>
      </c>
      <c r="AM654" s="226"/>
      <c r="AN654" s="223"/>
      <c r="AO654" s="160"/>
      <c r="AP654" s="226"/>
      <c r="AQ654" s="223"/>
      <c r="AR654" s="160"/>
      <c r="AS654" s="226"/>
      <c r="AT654" s="223"/>
      <c r="AU654" s="160"/>
      <c r="AV654" s="226"/>
      <c r="AW654" s="223"/>
      <c r="AX654" s="160"/>
      <c r="AY654" s="162"/>
      <c r="AZ654" s="70"/>
      <c r="BA654" s="70"/>
      <c r="BB654" s="70"/>
      <c r="BC654" s="70"/>
    </row>
    <row r="655" spans="1:61" s="35" customFormat="1" ht="138" x14ac:dyDescent="0.3">
      <c r="A655" s="219">
        <v>1500</v>
      </c>
      <c r="B655" s="116" t="s">
        <v>5896</v>
      </c>
      <c r="C655" s="219" t="s">
        <v>5909</v>
      </c>
      <c r="D655" s="220"/>
      <c r="E655" s="221" t="s">
        <v>5910</v>
      </c>
      <c r="F655" s="116">
        <v>11013</v>
      </c>
      <c r="G655" s="221" t="s">
        <v>5911</v>
      </c>
      <c r="H655" s="222">
        <v>2015</v>
      </c>
      <c r="I655" s="221" t="s">
        <v>5912</v>
      </c>
      <c r="J655" s="136">
        <v>49769.46</v>
      </c>
      <c r="K655" s="329" t="s">
        <v>8127</v>
      </c>
      <c r="L655" s="150" t="s">
        <v>5913</v>
      </c>
      <c r="M655" s="150" t="s">
        <v>5914</v>
      </c>
      <c r="N655" s="150" t="s">
        <v>5915</v>
      </c>
      <c r="O655" s="150" t="s">
        <v>5916</v>
      </c>
      <c r="P655" s="223" t="s">
        <v>5917</v>
      </c>
      <c r="Q655" s="150">
        <v>9.64</v>
      </c>
      <c r="R655" s="150">
        <v>1.46</v>
      </c>
      <c r="S655" s="150">
        <v>8.18</v>
      </c>
      <c r="T655" s="150"/>
      <c r="U655" s="150">
        <v>9.64</v>
      </c>
      <c r="V655" s="223">
        <v>60</v>
      </c>
      <c r="W655" s="223">
        <v>5</v>
      </c>
      <c r="X655" s="150" t="s">
        <v>5905</v>
      </c>
      <c r="Y655" s="223">
        <v>6</v>
      </c>
      <c r="Z655" s="223">
        <v>4</v>
      </c>
      <c r="AA655" s="223">
        <v>1</v>
      </c>
      <c r="AB655" s="223">
        <v>16</v>
      </c>
      <c r="AC655" s="223"/>
      <c r="AD655" s="150"/>
      <c r="AE655" s="224">
        <v>20</v>
      </c>
      <c r="AF655" s="158">
        <v>70</v>
      </c>
      <c r="AG655" s="225" t="s">
        <v>3126</v>
      </c>
      <c r="AH655" s="150" t="s">
        <v>5907</v>
      </c>
      <c r="AI655" s="160">
        <v>50</v>
      </c>
      <c r="AJ655" s="226"/>
      <c r="AK655" s="223"/>
      <c r="AL655" s="160"/>
      <c r="AM655" s="226"/>
      <c r="AN655" s="223"/>
      <c r="AO655" s="160"/>
      <c r="AP655" s="226"/>
      <c r="AQ655" s="223"/>
      <c r="AR655" s="160"/>
      <c r="AS655" s="226"/>
      <c r="AT655" s="223"/>
      <c r="AU655" s="160"/>
      <c r="AV655" s="226"/>
      <c r="AW655" s="223"/>
      <c r="AX655" s="160"/>
      <c r="AY655" s="162"/>
      <c r="AZ655" s="70"/>
      <c r="BA655" s="70"/>
      <c r="BB655" s="70"/>
      <c r="BC655" s="70"/>
    </row>
    <row r="656" spans="1:61" ht="41.4" x14ac:dyDescent="0.3">
      <c r="A656" s="115">
        <v>1502</v>
      </c>
      <c r="B656" s="116" t="s">
        <v>2013</v>
      </c>
      <c r="C656" s="115">
        <v>5</v>
      </c>
      <c r="D656" s="117"/>
      <c r="E656" s="118" t="s">
        <v>2014</v>
      </c>
      <c r="F656" s="119">
        <v>5703</v>
      </c>
      <c r="G656" s="118" t="s">
        <v>2015</v>
      </c>
      <c r="H656" s="120">
        <v>2014</v>
      </c>
      <c r="I656" s="118" t="s">
        <v>2016</v>
      </c>
      <c r="J656" s="121">
        <v>20700.47</v>
      </c>
      <c r="K656" s="329" t="s">
        <v>2017</v>
      </c>
      <c r="L656" s="180" t="s">
        <v>2018</v>
      </c>
      <c r="M656" s="180" t="s">
        <v>2019</v>
      </c>
      <c r="N656" s="180" t="s">
        <v>2020</v>
      </c>
      <c r="O656" s="180" t="s">
        <v>2021</v>
      </c>
      <c r="P656" s="180">
        <v>2902000</v>
      </c>
      <c r="Q656" s="180">
        <f>U656</f>
        <v>24.43</v>
      </c>
      <c r="R656" s="180">
        <v>2.44</v>
      </c>
      <c r="S656" s="180">
        <v>0.61</v>
      </c>
      <c r="T656" s="180">
        <v>21.38</v>
      </c>
      <c r="U656" s="180">
        <f>R656+S656+T656</f>
        <v>24.43</v>
      </c>
      <c r="V656" s="180">
        <v>40</v>
      </c>
      <c r="W656" s="180">
        <v>83</v>
      </c>
      <c r="X656" s="209" t="s">
        <v>2022</v>
      </c>
      <c r="Y656" s="180">
        <v>4</v>
      </c>
      <c r="Z656" s="180">
        <v>8</v>
      </c>
      <c r="AA656" s="180">
        <v>3</v>
      </c>
      <c r="AB656" s="180">
        <v>16</v>
      </c>
      <c r="AC656" s="180"/>
      <c r="AD656" s="180">
        <f>T656</f>
        <v>21.38</v>
      </c>
      <c r="AE656" s="195">
        <v>5</v>
      </c>
      <c r="AF656" s="178">
        <v>40</v>
      </c>
      <c r="AG656" s="179" t="s">
        <v>2023</v>
      </c>
      <c r="AH656" s="180" t="s">
        <v>2024</v>
      </c>
      <c r="AI656" s="181">
        <v>70</v>
      </c>
      <c r="AJ656" s="179" t="s">
        <v>2025</v>
      </c>
      <c r="AK656" s="180" t="s">
        <v>2026</v>
      </c>
      <c r="AL656" s="181">
        <v>20</v>
      </c>
      <c r="AM656" s="179"/>
      <c r="AN656" s="180"/>
      <c r="AO656" s="181"/>
      <c r="AP656" s="179"/>
      <c r="AQ656" s="180"/>
      <c r="AR656" s="181"/>
      <c r="AS656" s="179" t="s">
        <v>2027</v>
      </c>
      <c r="AT656" s="180" t="s">
        <v>2028</v>
      </c>
      <c r="AU656" s="181">
        <v>10</v>
      </c>
      <c r="AV656" s="179"/>
      <c r="AW656" s="180"/>
      <c r="AX656" s="181"/>
      <c r="AY656" s="162"/>
      <c r="AZ656" s="70"/>
      <c r="BA656" s="70"/>
      <c r="BB656" s="70"/>
      <c r="BC656" s="70"/>
      <c r="BD656" s="29"/>
      <c r="BE656" s="29"/>
      <c r="BF656" s="29"/>
      <c r="BG656" s="29"/>
      <c r="BH656" s="29"/>
      <c r="BI656" s="29"/>
    </row>
    <row r="657" spans="1:61" ht="82.8" x14ac:dyDescent="0.3">
      <c r="A657" s="115">
        <v>1502</v>
      </c>
      <c r="B657" s="116" t="s">
        <v>2013</v>
      </c>
      <c r="C657" s="115">
        <v>6</v>
      </c>
      <c r="D657" s="117"/>
      <c r="E657" s="118" t="s">
        <v>2029</v>
      </c>
      <c r="F657" s="119">
        <v>21593</v>
      </c>
      <c r="G657" s="118" t="s">
        <v>2030</v>
      </c>
      <c r="H657" s="120">
        <v>2008</v>
      </c>
      <c r="I657" s="118" t="s">
        <v>2031</v>
      </c>
      <c r="J657" s="121">
        <v>145923.18</v>
      </c>
      <c r="K657" s="329" t="s">
        <v>655</v>
      </c>
      <c r="L657" s="180" t="s">
        <v>2032</v>
      </c>
      <c r="M657" s="180" t="s">
        <v>2033</v>
      </c>
      <c r="N657" s="180" t="s">
        <v>2034</v>
      </c>
      <c r="O657" s="180" t="s">
        <v>2035</v>
      </c>
      <c r="P657" s="180" t="s">
        <v>2036</v>
      </c>
      <c r="Q657" s="180">
        <f t="shared" ref="Q657:Q687" si="20">U657</f>
        <v>28.529999999999998</v>
      </c>
      <c r="R657" s="180">
        <v>0</v>
      </c>
      <c r="S657" s="180">
        <v>4.29</v>
      </c>
      <c r="T657" s="180">
        <v>24.24</v>
      </c>
      <c r="U657" s="180">
        <f t="shared" ref="U657:U687" si="21">R657+S657+T657</f>
        <v>28.529999999999998</v>
      </c>
      <c r="V657" s="180">
        <v>42.92</v>
      </c>
      <c r="W657" s="180">
        <v>100</v>
      </c>
      <c r="X657" s="180" t="s">
        <v>2037</v>
      </c>
      <c r="Y657" s="180">
        <v>3</v>
      </c>
      <c r="Z657" s="180">
        <v>10</v>
      </c>
      <c r="AA657" s="180">
        <v>4</v>
      </c>
      <c r="AB657" s="180">
        <v>16</v>
      </c>
      <c r="AC657" s="180">
        <v>77</v>
      </c>
      <c r="AD657" s="180">
        <f t="shared" ref="AD657:AD687" si="22">T657</f>
        <v>24.24</v>
      </c>
      <c r="AE657" s="195">
        <v>5</v>
      </c>
      <c r="AF657" s="178" t="s">
        <v>2038</v>
      </c>
      <c r="AG657" s="179" t="s">
        <v>2039</v>
      </c>
      <c r="AH657" s="180" t="s">
        <v>2026</v>
      </c>
      <c r="AI657" s="181">
        <v>20</v>
      </c>
      <c r="AJ657" s="179"/>
      <c r="AK657" s="180"/>
      <c r="AL657" s="181"/>
      <c r="AM657" s="179"/>
      <c r="AN657" s="180"/>
      <c r="AO657" s="181"/>
      <c r="AP657" s="179"/>
      <c r="AQ657" s="180"/>
      <c r="AR657" s="181"/>
      <c r="AS657" s="179" t="s">
        <v>2027</v>
      </c>
      <c r="AT657" s="180" t="s">
        <v>2028</v>
      </c>
      <c r="AU657" s="181">
        <v>80</v>
      </c>
      <c r="AV657" s="179"/>
      <c r="AW657" s="180"/>
      <c r="AX657" s="181"/>
      <c r="AY657" s="162"/>
      <c r="AZ657" s="70"/>
      <c r="BA657" s="70"/>
      <c r="BB657" s="70"/>
      <c r="BC657" s="70"/>
      <c r="BD657" s="29"/>
      <c r="BE657" s="29"/>
      <c r="BF657" s="29"/>
      <c r="BG657" s="29"/>
      <c r="BH657" s="29"/>
      <c r="BI657" s="29"/>
    </row>
    <row r="658" spans="1:61" ht="96.6" x14ac:dyDescent="0.3">
      <c r="A658" s="115">
        <v>1502</v>
      </c>
      <c r="B658" s="116" t="s">
        <v>2013</v>
      </c>
      <c r="C658" s="115">
        <v>5</v>
      </c>
      <c r="D658" s="117" t="s">
        <v>2025</v>
      </c>
      <c r="E658" s="118" t="s">
        <v>2040</v>
      </c>
      <c r="F658" s="119">
        <v>13411</v>
      </c>
      <c r="G658" s="118" t="s">
        <v>2041</v>
      </c>
      <c r="H658" s="120">
        <v>2011</v>
      </c>
      <c r="I658" s="118" t="s">
        <v>2042</v>
      </c>
      <c r="J658" s="121">
        <v>323400</v>
      </c>
      <c r="K658" s="329" t="s">
        <v>677</v>
      </c>
      <c r="L658" s="180" t="s">
        <v>2043</v>
      </c>
      <c r="M658" s="180" t="s">
        <v>2044</v>
      </c>
      <c r="N658" s="180" t="s">
        <v>2045</v>
      </c>
      <c r="O658" s="180" t="s">
        <v>2046</v>
      </c>
      <c r="P658" s="180" t="s">
        <v>2047</v>
      </c>
      <c r="Q658" s="180">
        <f t="shared" si="20"/>
        <v>35.659999999999997</v>
      </c>
      <c r="R658" s="180">
        <v>0</v>
      </c>
      <c r="S658" s="180">
        <v>9.51</v>
      </c>
      <c r="T658" s="180">
        <v>26.15</v>
      </c>
      <c r="U658" s="180">
        <f t="shared" si="21"/>
        <v>35.659999999999997</v>
      </c>
      <c r="V658" s="180">
        <v>16.670000000000002</v>
      </c>
      <c r="W658" s="180">
        <v>100</v>
      </c>
      <c r="X658" s="209" t="s">
        <v>2048</v>
      </c>
      <c r="Y658" s="180">
        <v>3</v>
      </c>
      <c r="Z658" s="180">
        <v>12</v>
      </c>
      <c r="AA658" s="180">
        <v>3</v>
      </c>
      <c r="AB658" s="180">
        <v>16</v>
      </c>
      <c r="AC658" s="180">
        <v>62</v>
      </c>
      <c r="AD658" s="180">
        <f t="shared" si="22"/>
        <v>26.15</v>
      </c>
      <c r="AE658" s="195">
        <v>5</v>
      </c>
      <c r="AF658" s="178">
        <v>10</v>
      </c>
      <c r="AG658" s="179" t="s">
        <v>2039</v>
      </c>
      <c r="AH658" s="180" t="s">
        <v>2026</v>
      </c>
      <c r="AI658" s="181">
        <v>100</v>
      </c>
      <c r="AJ658" s="179"/>
      <c r="AK658" s="180"/>
      <c r="AL658" s="181"/>
      <c r="AM658" s="179"/>
      <c r="AN658" s="180"/>
      <c r="AO658" s="181"/>
      <c r="AP658" s="179"/>
      <c r="AQ658" s="180"/>
      <c r="AR658" s="181"/>
      <c r="AS658" s="179"/>
      <c r="AT658" s="180"/>
      <c r="AU658" s="181"/>
      <c r="AV658" s="179"/>
      <c r="AW658" s="180"/>
      <c r="AX658" s="181"/>
      <c r="AY658" s="162"/>
      <c r="AZ658" s="70"/>
      <c r="BA658" s="70"/>
      <c r="BB658" s="70"/>
      <c r="BC658" s="70"/>
      <c r="BD658" s="29"/>
      <c r="BE658" s="29"/>
      <c r="BF658" s="29"/>
      <c r="BG658" s="29"/>
      <c r="BH658" s="29"/>
      <c r="BI658" s="29"/>
    </row>
    <row r="659" spans="1:61" ht="110.4" x14ac:dyDescent="0.3">
      <c r="A659" s="115">
        <v>1502</v>
      </c>
      <c r="B659" s="116" t="s">
        <v>2013</v>
      </c>
      <c r="C659" s="115">
        <v>6</v>
      </c>
      <c r="D659" s="117"/>
      <c r="E659" s="118" t="s">
        <v>2024</v>
      </c>
      <c r="F659" s="119">
        <v>20631</v>
      </c>
      <c r="G659" s="118" t="s">
        <v>2049</v>
      </c>
      <c r="H659" s="120">
        <v>2005</v>
      </c>
      <c r="I659" s="118" t="s">
        <v>2050</v>
      </c>
      <c r="J659" s="121">
        <v>106213.49</v>
      </c>
      <c r="K659" s="329" t="s">
        <v>664</v>
      </c>
      <c r="L659" s="180" t="s">
        <v>2051</v>
      </c>
      <c r="M659" s="180" t="s">
        <v>2052</v>
      </c>
      <c r="N659" s="180" t="s">
        <v>2053</v>
      </c>
      <c r="O659" s="180" t="s">
        <v>2054</v>
      </c>
      <c r="P659" s="180" t="s">
        <v>2055</v>
      </c>
      <c r="Q659" s="180">
        <f t="shared" si="20"/>
        <v>23.67</v>
      </c>
      <c r="R659" s="180">
        <v>0</v>
      </c>
      <c r="S659" s="180">
        <v>3.12</v>
      </c>
      <c r="T659" s="180">
        <v>20.55</v>
      </c>
      <c r="U659" s="180">
        <f t="shared" si="21"/>
        <v>23.67</v>
      </c>
      <c r="V659" s="180">
        <v>0</v>
      </c>
      <c r="W659" s="180">
        <v>100</v>
      </c>
      <c r="X659" s="151" t="s">
        <v>2056</v>
      </c>
      <c r="Y659" s="180">
        <v>4</v>
      </c>
      <c r="Z659" s="180">
        <v>9</v>
      </c>
      <c r="AA659" s="180">
        <v>1</v>
      </c>
      <c r="AB659" s="180">
        <v>16</v>
      </c>
      <c r="AC659" s="180">
        <v>106</v>
      </c>
      <c r="AD659" s="180">
        <f t="shared" si="22"/>
        <v>20.55</v>
      </c>
      <c r="AE659" s="195">
        <v>5</v>
      </c>
      <c r="AF659" s="178" t="s">
        <v>2057</v>
      </c>
      <c r="AG659" s="179" t="s">
        <v>2039</v>
      </c>
      <c r="AH659" s="180" t="s">
        <v>2026</v>
      </c>
      <c r="AI659" s="181">
        <v>100</v>
      </c>
      <c r="AJ659" s="179"/>
      <c r="AK659" s="180"/>
      <c r="AL659" s="181"/>
      <c r="AM659" s="179"/>
      <c r="AN659" s="180"/>
      <c r="AO659" s="181"/>
      <c r="AP659" s="179"/>
      <c r="AQ659" s="180"/>
      <c r="AR659" s="181"/>
      <c r="AS659" s="179"/>
      <c r="AT659" s="180"/>
      <c r="AU659" s="181"/>
      <c r="AV659" s="179"/>
      <c r="AW659" s="180"/>
      <c r="AX659" s="181"/>
      <c r="AY659" s="162"/>
      <c r="AZ659" s="70"/>
      <c r="BA659" s="70"/>
      <c r="BB659" s="70"/>
      <c r="BC659" s="70"/>
      <c r="BD659" s="29"/>
      <c r="BE659" s="29"/>
      <c r="BF659" s="29"/>
      <c r="BG659" s="29"/>
      <c r="BH659" s="29"/>
      <c r="BI659" s="29"/>
    </row>
    <row r="660" spans="1:61" ht="110.4" x14ac:dyDescent="0.3">
      <c r="A660" s="115">
        <v>1502</v>
      </c>
      <c r="B660" s="116" t="s">
        <v>2013</v>
      </c>
      <c r="C660" s="115">
        <v>2</v>
      </c>
      <c r="D660" s="117"/>
      <c r="E660" s="118" t="s">
        <v>2024</v>
      </c>
      <c r="F660" s="119">
        <v>20631</v>
      </c>
      <c r="G660" s="118" t="s">
        <v>2058</v>
      </c>
      <c r="H660" s="120">
        <v>2003</v>
      </c>
      <c r="I660" s="118" t="s">
        <v>2059</v>
      </c>
      <c r="J660" s="121">
        <v>54248.04</v>
      </c>
      <c r="K660" s="329" t="s">
        <v>844</v>
      </c>
      <c r="L660" s="180" t="s">
        <v>2060</v>
      </c>
      <c r="M660" s="180" t="s">
        <v>2052</v>
      </c>
      <c r="N660" s="180" t="s">
        <v>2061</v>
      </c>
      <c r="O660" s="180" t="s">
        <v>2062</v>
      </c>
      <c r="P660" s="180" t="s">
        <v>2063</v>
      </c>
      <c r="Q660" s="180">
        <f t="shared" si="20"/>
        <v>22.150000000000002</v>
      </c>
      <c r="R660" s="180">
        <v>0</v>
      </c>
      <c r="S660" s="180">
        <v>1.6</v>
      </c>
      <c r="T660" s="180">
        <v>20.55</v>
      </c>
      <c r="U660" s="180">
        <f t="shared" si="21"/>
        <v>22.150000000000002</v>
      </c>
      <c r="V660" s="180">
        <v>80</v>
      </c>
      <c r="W660" s="180">
        <v>100</v>
      </c>
      <c r="X660" s="151" t="s">
        <v>2064</v>
      </c>
      <c r="Y660" s="180">
        <v>4</v>
      </c>
      <c r="Z660" s="180">
        <v>9</v>
      </c>
      <c r="AA660" s="180">
        <v>1</v>
      </c>
      <c r="AB660" s="180">
        <v>16</v>
      </c>
      <c r="AC660" s="180">
        <v>148</v>
      </c>
      <c r="AD660" s="180">
        <f t="shared" si="22"/>
        <v>20.55</v>
      </c>
      <c r="AE660" s="195">
        <v>5</v>
      </c>
      <c r="AF660" s="178">
        <v>80</v>
      </c>
      <c r="AG660" s="179" t="s">
        <v>2039</v>
      </c>
      <c r="AH660" s="180" t="s">
        <v>2026</v>
      </c>
      <c r="AI660" s="181">
        <v>100</v>
      </c>
      <c r="AJ660" s="179"/>
      <c r="AK660" s="180"/>
      <c r="AL660" s="181"/>
      <c r="AM660" s="179"/>
      <c r="AN660" s="180"/>
      <c r="AO660" s="181"/>
      <c r="AP660" s="179"/>
      <c r="AQ660" s="180"/>
      <c r="AR660" s="181"/>
      <c r="AS660" s="179"/>
      <c r="AT660" s="180"/>
      <c r="AU660" s="181"/>
      <c r="AV660" s="179"/>
      <c r="AW660" s="180"/>
      <c r="AX660" s="181"/>
      <c r="AY660" s="162"/>
      <c r="AZ660" s="70"/>
      <c r="BA660" s="70"/>
      <c r="BB660" s="70"/>
      <c r="BC660" s="70"/>
      <c r="BD660" s="29"/>
      <c r="BE660" s="29"/>
      <c r="BF660" s="29"/>
      <c r="BG660" s="29"/>
      <c r="BH660" s="29"/>
      <c r="BI660" s="29"/>
    </row>
    <row r="661" spans="1:61" ht="96.6" x14ac:dyDescent="0.3">
      <c r="A661" s="115">
        <v>1502</v>
      </c>
      <c r="B661" s="116" t="s">
        <v>2013</v>
      </c>
      <c r="C661" s="115">
        <v>6</v>
      </c>
      <c r="D661" s="117"/>
      <c r="E661" s="118" t="s">
        <v>2024</v>
      </c>
      <c r="F661" s="119">
        <v>20631</v>
      </c>
      <c r="G661" s="118" t="s">
        <v>2065</v>
      </c>
      <c r="H661" s="120">
        <v>2002</v>
      </c>
      <c r="I661" s="118" t="s">
        <v>2066</v>
      </c>
      <c r="J661" s="121">
        <v>86424.2</v>
      </c>
      <c r="K661" s="329" t="s">
        <v>1850</v>
      </c>
      <c r="L661" s="180" t="s">
        <v>2067</v>
      </c>
      <c r="M661" s="180" t="s">
        <v>2068</v>
      </c>
      <c r="N661" s="180" t="s">
        <v>2069</v>
      </c>
      <c r="O661" s="180" t="s">
        <v>2070</v>
      </c>
      <c r="P661" s="180" t="s">
        <v>2071</v>
      </c>
      <c r="Q661" s="180">
        <f t="shared" si="20"/>
        <v>37.369999999999997</v>
      </c>
      <c r="R661" s="180">
        <v>0</v>
      </c>
      <c r="S661" s="180">
        <v>2.54</v>
      </c>
      <c r="T661" s="180">
        <v>34.83</v>
      </c>
      <c r="U661" s="180">
        <f t="shared" si="21"/>
        <v>37.369999999999997</v>
      </c>
      <c r="V661" s="180">
        <v>0</v>
      </c>
      <c r="W661" s="180">
        <v>100</v>
      </c>
      <c r="X661" s="180" t="s">
        <v>2072</v>
      </c>
      <c r="Y661" s="180">
        <v>3</v>
      </c>
      <c r="Z661" s="180">
        <v>10</v>
      </c>
      <c r="AA661" s="180">
        <v>3</v>
      </c>
      <c r="AB661" s="180">
        <v>16</v>
      </c>
      <c r="AC661" s="180"/>
      <c r="AD661" s="180">
        <f t="shared" si="22"/>
        <v>34.83</v>
      </c>
      <c r="AE661" s="195">
        <v>5</v>
      </c>
      <c r="AF661" s="178" t="s">
        <v>2072</v>
      </c>
      <c r="AG661" s="179" t="s">
        <v>2039</v>
      </c>
      <c r="AH661" s="180" t="s">
        <v>2026</v>
      </c>
      <c r="AI661" s="181">
        <v>100</v>
      </c>
      <c r="AJ661" s="179"/>
      <c r="AK661" s="180"/>
      <c r="AL661" s="181"/>
      <c r="AM661" s="179"/>
      <c r="AN661" s="180"/>
      <c r="AO661" s="181"/>
      <c r="AP661" s="179"/>
      <c r="AQ661" s="180"/>
      <c r="AR661" s="181"/>
      <c r="AS661" s="179"/>
      <c r="AT661" s="180"/>
      <c r="AU661" s="181"/>
      <c r="AV661" s="179"/>
      <c r="AW661" s="180"/>
      <c r="AX661" s="181"/>
      <c r="AY661" s="162"/>
      <c r="AZ661" s="70"/>
      <c r="BA661" s="70"/>
      <c r="BB661" s="70"/>
      <c r="BC661" s="70"/>
      <c r="BD661" s="29"/>
      <c r="BE661" s="29"/>
      <c r="BF661" s="29"/>
      <c r="BG661" s="29"/>
      <c r="BH661" s="29"/>
      <c r="BI661" s="29"/>
    </row>
    <row r="662" spans="1:61" ht="96.6" x14ac:dyDescent="0.3">
      <c r="A662" s="115">
        <v>1502</v>
      </c>
      <c r="B662" s="116" t="s">
        <v>2013</v>
      </c>
      <c r="C662" s="115">
        <v>3</v>
      </c>
      <c r="D662" s="117" t="s">
        <v>2023</v>
      </c>
      <c r="E662" s="118" t="s">
        <v>2073</v>
      </c>
      <c r="F662" s="119">
        <v>22315</v>
      </c>
      <c r="G662" s="118" t="s">
        <v>2074</v>
      </c>
      <c r="H662" s="120">
        <v>2010</v>
      </c>
      <c r="I662" s="118" t="s">
        <v>2075</v>
      </c>
      <c r="J662" s="121">
        <v>18167</v>
      </c>
      <c r="K662" s="329" t="s">
        <v>677</v>
      </c>
      <c r="L662" s="180" t="s">
        <v>2076</v>
      </c>
      <c r="M662" s="180" t="s">
        <v>2044</v>
      </c>
      <c r="N662" s="180" t="s">
        <v>2077</v>
      </c>
      <c r="O662" s="180" t="s">
        <v>2078</v>
      </c>
      <c r="P662" s="180" t="s">
        <v>2079</v>
      </c>
      <c r="Q662" s="180">
        <f t="shared" si="20"/>
        <v>26.580000000000002</v>
      </c>
      <c r="R662" s="180">
        <v>0</v>
      </c>
      <c r="S662" s="180">
        <v>0.53</v>
      </c>
      <c r="T662" s="180">
        <v>26.05</v>
      </c>
      <c r="U662" s="180">
        <f t="shared" si="21"/>
        <v>26.580000000000002</v>
      </c>
      <c r="V662" s="180">
        <v>100</v>
      </c>
      <c r="W662" s="180">
        <v>100</v>
      </c>
      <c r="X662" s="151" t="s">
        <v>2080</v>
      </c>
      <c r="Y662" s="180">
        <v>3</v>
      </c>
      <c r="Z662" s="180">
        <v>12</v>
      </c>
      <c r="AA662" s="180"/>
      <c r="AB662" s="180">
        <v>44</v>
      </c>
      <c r="AC662" s="180">
        <v>61</v>
      </c>
      <c r="AD662" s="180">
        <f t="shared" si="22"/>
        <v>26.05</v>
      </c>
      <c r="AE662" s="195">
        <v>5</v>
      </c>
      <c r="AF662" s="178">
        <v>100</v>
      </c>
      <c r="AG662" s="179" t="s">
        <v>2039</v>
      </c>
      <c r="AH662" s="180" t="s">
        <v>2026</v>
      </c>
      <c r="AI662" s="181">
        <v>20</v>
      </c>
      <c r="AJ662" s="159" t="s">
        <v>2081</v>
      </c>
      <c r="AK662" s="180" t="s">
        <v>2026</v>
      </c>
      <c r="AL662" s="181">
        <v>20</v>
      </c>
      <c r="AM662" s="179" t="s">
        <v>2082</v>
      </c>
      <c r="AN662" s="180" t="s">
        <v>2073</v>
      </c>
      <c r="AO662" s="181">
        <v>30</v>
      </c>
      <c r="AP662" s="179" t="s">
        <v>2083</v>
      </c>
      <c r="AQ662" s="180" t="s">
        <v>2073</v>
      </c>
      <c r="AR662" s="181">
        <v>30</v>
      </c>
      <c r="AS662" s="179"/>
      <c r="AT662" s="180"/>
      <c r="AU662" s="181"/>
      <c r="AV662" s="179"/>
      <c r="AW662" s="180"/>
      <c r="AX662" s="181"/>
      <c r="AY662" s="162"/>
      <c r="AZ662" s="70"/>
      <c r="BA662" s="70"/>
      <c r="BB662" s="70"/>
      <c r="BC662" s="70"/>
      <c r="BD662" s="29"/>
      <c r="BE662" s="29"/>
      <c r="BF662" s="29"/>
      <c r="BG662" s="29"/>
      <c r="BH662" s="29"/>
      <c r="BI662" s="29"/>
    </row>
    <row r="663" spans="1:61" ht="41.4" x14ac:dyDescent="0.3">
      <c r="A663" s="115">
        <v>1502</v>
      </c>
      <c r="B663" s="116" t="s">
        <v>2013</v>
      </c>
      <c r="C663" s="115">
        <v>8</v>
      </c>
      <c r="D663" s="117"/>
      <c r="E663" s="118" t="s">
        <v>2084</v>
      </c>
      <c r="F663" s="119">
        <v>2669</v>
      </c>
      <c r="G663" s="118" t="s">
        <v>2085</v>
      </c>
      <c r="H663" s="120">
        <v>2012</v>
      </c>
      <c r="I663" s="118" t="s">
        <v>2086</v>
      </c>
      <c r="J663" s="121">
        <v>208746.56</v>
      </c>
      <c r="K663" s="329" t="s">
        <v>2017</v>
      </c>
      <c r="L663" s="180" t="s">
        <v>2087</v>
      </c>
      <c r="M663" s="180" t="s">
        <v>2088</v>
      </c>
      <c r="N663" s="180" t="s">
        <v>2089</v>
      </c>
      <c r="O663" s="180" t="s">
        <v>2090</v>
      </c>
      <c r="P663" s="180" t="s">
        <v>2091</v>
      </c>
      <c r="Q663" s="180">
        <f t="shared" si="20"/>
        <v>27.23</v>
      </c>
      <c r="R663" s="180">
        <v>0</v>
      </c>
      <c r="S663" s="180">
        <v>6.14</v>
      </c>
      <c r="T663" s="180">
        <v>21.09</v>
      </c>
      <c r="U663" s="180">
        <f t="shared" si="21"/>
        <v>27.23</v>
      </c>
      <c r="V663" s="180">
        <v>80</v>
      </c>
      <c r="W663" s="180">
        <v>100</v>
      </c>
      <c r="X663" s="151" t="s">
        <v>2092</v>
      </c>
      <c r="Y663" s="180">
        <v>3</v>
      </c>
      <c r="Z663" s="180">
        <v>10</v>
      </c>
      <c r="AA663" s="180">
        <v>3</v>
      </c>
      <c r="AB663" s="180">
        <v>16</v>
      </c>
      <c r="AC663" s="180"/>
      <c r="AD663" s="180">
        <f t="shared" si="22"/>
        <v>21.09</v>
      </c>
      <c r="AE663" s="195">
        <v>5</v>
      </c>
      <c r="AF663" s="178">
        <v>80</v>
      </c>
      <c r="AG663" s="179" t="s">
        <v>2023</v>
      </c>
      <c r="AH663" s="180" t="s">
        <v>2024</v>
      </c>
      <c r="AI663" s="181">
        <v>67</v>
      </c>
      <c r="AJ663" s="179"/>
      <c r="AK663" s="180"/>
      <c r="AL663" s="181"/>
      <c r="AM663" s="179"/>
      <c r="AN663" s="180"/>
      <c r="AO663" s="181"/>
      <c r="AP663" s="179"/>
      <c r="AQ663" s="180"/>
      <c r="AR663" s="181"/>
      <c r="AS663" s="179" t="s">
        <v>2027</v>
      </c>
      <c r="AT663" s="180" t="s">
        <v>2028</v>
      </c>
      <c r="AU663" s="181">
        <v>33</v>
      </c>
      <c r="AV663" s="179"/>
      <c r="AW663" s="180"/>
      <c r="AX663" s="181"/>
      <c r="AY663" s="162"/>
      <c r="AZ663" s="70"/>
      <c r="BA663" s="70"/>
      <c r="BB663" s="70"/>
      <c r="BC663" s="70"/>
      <c r="BD663" s="29"/>
      <c r="BE663" s="29"/>
      <c r="BF663" s="29"/>
      <c r="BG663" s="29"/>
      <c r="BH663" s="29"/>
      <c r="BI663" s="29"/>
    </row>
    <row r="664" spans="1:61" ht="55.2" x14ac:dyDescent="0.3">
      <c r="A664" s="115">
        <v>1502</v>
      </c>
      <c r="B664" s="116" t="s">
        <v>2013</v>
      </c>
      <c r="C664" s="115">
        <v>2</v>
      </c>
      <c r="D664" s="117"/>
      <c r="E664" s="118" t="s">
        <v>2093</v>
      </c>
      <c r="F664" s="119">
        <v>13200</v>
      </c>
      <c r="G664" s="118" t="s">
        <v>2094</v>
      </c>
      <c r="H664" s="120">
        <v>2012</v>
      </c>
      <c r="I664" s="118" t="s">
        <v>2095</v>
      </c>
      <c r="J664" s="121">
        <v>39270</v>
      </c>
      <c r="K664" s="329" t="s">
        <v>2017</v>
      </c>
      <c r="L664" s="180" t="s">
        <v>2018</v>
      </c>
      <c r="M664" s="180" t="s">
        <v>2019</v>
      </c>
      <c r="N664" s="180" t="s">
        <v>2096</v>
      </c>
      <c r="O664" s="180" t="s">
        <v>2097</v>
      </c>
      <c r="P664" s="180">
        <v>2843300</v>
      </c>
      <c r="Q664" s="180">
        <f t="shared" si="20"/>
        <v>28.04</v>
      </c>
      <c r="R664" s="180">
        <v>0</v>
      </c>
      <c r="S664" s="180">
        <v>1.1599999999999999</v>
      </c>
      <c r="T664" s="180">
        <v>26.88</v>
      </c>
      <c r="U664" s="180">
        <f t="shared" si="21"/>
        <v>28.04</v>
      </c>
      <c r="V664" s="180">
        <v>100</v>
      </c>
      <c r="W664" s="180">
        <v>100</v>
      </c>
      <c r="X664" s="151" t="s">
        <v>2098</v>
      </c>
      <c r="Y664" s="180">
        <v>4</v>
      </c>
      <c r="Z664" s="180">
        <v>8</v>
      </c>
      <c r="AA664" s="180">
        <v>2</v>
      </c>
      <c r="AB664" s="180">
        <v>16</v>
      </c>
      <c r="AC664" s="180"/>
      <c r="AD664" s="180">
        <f t="shared" si="22"/>
        <v>26.88</v>
      </c>
      <c r="AE664" s="195">
        <v>5</v>
      </c>
      <c r="AF664" s="178">
        <v>100</v>
      </c>
      <c r="AG664" s="179" t="s">
        <v>2023</v>
      </c>
      <c r="AH664" s="180" t="s">
        <v>2024</v>
      </c>
      <c r="AI664" s="181">
        <v>25</v>
      </c>
      <c r="AJ664" s="179"/>
      <c r="AK664" s="180"/>
      <c r="AL664" s="181"/>
      <c r="AM664" s="179"/>
      <c r="AN664" s="180"/>
      <c r="AO664" s="181"/>
      <c r="AP664" s="179"/>
      <c r="AQ664" s="180"/>
      <c r="AR664" s="181"/>
      <c r="AS664" s="179" t="s">
        <v>2099</v>
      </c>
      <c r="AT664" s="180" t="s">
        <v>2093</v>
      </c>
      <c r="AU664" s="181">
        <v>50</v>
      </c>
      <c r="AV664" s="179" t="s">
        <v>2100</v>
      </c>
      <c r="AW664" s="180" t="s">
        <v>2028</v>
      </c>
      <c r="AX664" s="181">
        <v>25</v>
      </c>
      <c r="AY664" s="162"/>
      <c r="AZ664" s="70"/>
      <c r="BA664" s="70"/>
      <c r="BB664" s="70"/>
      <c r="BC664" s="70"/>
      <c r="BD664" s="29"/>
      <c r="BE664" s="29"/>
      <c r="BF664" s="29"/>
      <c r="BG664" s="29"/>
      <c r="BH664" s="29"/>
      <c r="BI664" s="29"/>
    </row>
    <row r="665" spans="1:61" ht="124.2" x14ac:dyDescent="0.3">
      <c r="A665" s="115">
        <v>1502</v>
      </c>
      <c r="B665" s="116" t="s">
        <v>2013</v>
      </c>
      <c r="C665" s="115">
        <v>3</v>
      </c>
      <c r="D665" s="117" t="s">
        <v>2025</v>
      </c>
      <c r="E665" s="118" t="s">
        <v>2073</v>
      </c>
      <c r="F665" s="119">
        <v>22315</v>
      </c>
      <c r="G665" s="118" t="s">
        <v>2101</v>
      </c>
      <c r="H665" s="120">
        <v>2011</v>
      </c>
      <c r="I665" s="118" t="s">
        <v>2102</v>
      </c>
      <c r="J665" s="121">
        <v>224100</v>
      </c>
      <c r="K665" s="329" t="s">
        <v>677</v>
      </c>
      <c r="L665" s="180" t="s">
        <v>2103</v>
      </c>
      <c r="M665" s="180" t="s">
        <v>2044</v>
      </c>
      <c r="N665" s="180" t="s">
        <v>2104</v>
      </c>
      <c r="O665" s="180" t="s">
        <v>2105</v>
      </c>
      <c r="P665" s="180" t="s">
        <v>2106</v>
      </c>
      <c r="Q665" s="180">
        <f t="shared" si="20"/>
        <v>32.64</v>
      </c>
      <c r="R665" s="180">
        <v>0</v>
      </c>
      <c r="S665" s="180">
        <v>6.59</v>
      </c>
      <c r="T665" s="180">
        <v>26.05</v>
      </c>
      <c r="U665" s="180">
        <f t="shared" si="21"/>
        <v>32.64</v>
      </c>
      <c r="V665" s="180">
        <v>100</v>
      </c>
      <c r="W665" s="180">
        <v>100</v>
      </c>
      <c r="X665" s="180" t="s">
        <v>2107</v>
      </c>
      <c r="Y665" s="180">
        <v>6</v>
      </c>
      <c r="Z665" s="180">
        <v>4</v>
      </c>
      <c r="AA665" s="180">
        <v>3</v>
      </c>
      <c r="AB665" s="180">
        <v>44</v>
      </c>
      <c r="AC665" s="180">
        <v>61</v>
      </c>
      <c r="AD665" s="180">
        <f t="shared" si="22"/>
        <v>26.05</v>
      </c>
      <c r="AE665" s="195">
        <v>5</v>
      </c>
      <c r="AF665" s="178">
        <v>100</v>
      </c>
      <c r="AG665" s="179" t="s">
        <v>2039</v>
      </c>
      <c r="AH665" s="180" t="s">
        <v>2026</v>
      </c>
      <c r="AI665" s="181">
        <v>100</v>
      </c>
      <c r="AJ665" s="179"/>
      <c r="AK665" s="180"/>
      <c r="AL665" s="181"/>
      <c r="AM665" s="179"/>
      <c r="AN665" s="180"/>
      <c r="AO665" s="181"/>
      <c r="AP665" s="179"/>
      <c r="AQ665" s="180"/>
      <c r="AR665" s="181"/>
      <c r="AS665" s="179"/>
      <c r="AT665" s="180"/>
      <c r="AU665" s="181"/>
      <c r="AV665" s="179"/>
      <c r="AW665" s="180"/>
      <c r="AX665" s="181"/>
      <c r="AY665" s="162"/>
      <c r="AZ665" s="70"/>
      <c r="BA665" s="70"/>
      <c r="BB665" s="70"/>
      <c r="BC665" s="70"/>
      <c r="BD665" s="29"/>
      <c r="BE665" s="29"/>
      <c r="BF665" s="29"/>
      <c r="BG665" s="29"/>
      <c r="BH665" s="29"/>
      <c r="BI665" s="29"/>
    </row>
    <row r="666" spans="1:61" ht="165.6" x14ac:dyDescent="0.3">
      <c r="A666" s="115">
        <v>1502</v>
      </c>
      <c r="B666" s="116" t="s">
        <v>2013</v>
      </c>
      <c r="C666" s="115">
        <v>1</v>
      </c>
      <c r="D666" s="117" t="s">
        <v>2025</v>
      </c>
      <c r="E666" s="118" t="s">
        <v>2108</v>
      </c>
      <c r="F666" s="119">
        <v>33198</v>
      </c>
      <c r="G666" s="118" t="s">
        <v>2109</v>
      </c>
      <c r="H666" s="120">
        <v>2011</v>
      </c>
      <c r="I666" s="118" t="s">
        <v>2110</v>
      </c>
      <c r="J666" s="121">
        <v>555600</v>
      </c>
      <c r="K666" s="329" t="s">
        <v>677</v>
      </c>
      <c r="L666" s="180" t="s">
        <v>2111</v>
      </c>
      <c r="M666" s="180" t="s">
        <v>2112</v>
      </c>
      <c r="N666" s="180" t="s">
        <v>2113</v>
      </c>
      <c r="O666" s="180" t="s">
        <v>2114</v>
      </c>
      <c r="P666" s="180" t="s">
        <v>2115</v>
      </c>
      <c r="Q666" s="180">
        <f t="shared" si="20"/>
        <v>64.34</v>
      </c>
      <c r="R666" s="180">
        <v>0</v>
      </c>
      <c r="S666" s="180">
        <v>36.78</v>
      </c>
      <c r="T666" s="180">
        <v>27.56</v>
      </c>
      <c r="U666" s="180">
        <f t="shared" si="21"/>
        <v>64.34</v>
      </c>
      <c r="V666" s="180">
        <v>80</v>
      </c>
      <c r="W666" s="180">
        <v>100</v>
      </c>
      <c r="X666" s="151" t="s">
        <v>2116</v>
      </c>
      <c r="Y666" s="180">
        <v>3</v>
      </c>
      <c r="Z666" s="180">
        <v>3</v>
      </c>
      <c r="AA666" s="180">
        <v>2</v>
      </c>
      <c r="AB666" s="180">
        <v>4</v>
      </c>
      <c r="AC666" s="180">
        <v>64</v>
      </c>
      <c r="AD666" s="180">
        <f t="shared" si="22"/>
        <v>27.56</v>
      </c>
      <c r="AE666" s="195">
        <v>5</v>
      </c>
      <c r="AF666" s="178">
        <v>80</v>
      </c>
      <c r="AG666" s="179" t="s">
        <v>2039</v>
      </c>
      <c r="AH666" s="180" t="s">
        <v>2026</v>
      </c>
      <c r="AI666" s="181">
        <v>25</v>
      </c>
      <c r="AJ666" s="179" t="s">
        <v>2117</v>
      </c>
      <c r="AK666" s="180" t="s">
        <v>2118</v>
      </c>
      <c r="AL666" s="181">
        <v>40</v>
      </c>
      <c r="AM666" s="179" t="s">
        <v>2119</v>
      </c>
      <c r="AN666" s="180" t="s">
        <v>2118</v>
      </c>
      <c r="AO666" s="181">
        <v>5</v>
      </c>
      <c r="AP666" s="179" t="s">
        <v>2120</v>
      </c>
      <c r="AQ666" s="180" t="s">
        <v>2121</v>
      </c>
      <c r="AR666" s="181">
        <v>5</v>
      </c>
      <c r="AS666" s="179" t="s">
        <v>2122</v>
      </c>
      <c r="AT666" s="180" t="s">
        <v>2123</v>
      </c>
      <c r="AU666" s="181">
        <v>20</v>
      </c>
      <c r="AV666" s="179" t="s">
        <v>2027</v>
      </c>
      <c r="AW666" s="180" t="s">
        <v>2028</v>
      </c>
      <c r="AX666" s="181">
        <v>5</v>
      </c>
      <c r="AY666" s="162"/>
      <c r="AZ666" s="70"/>
      <c r="BA666" s="70"/>
      <c r="BB666" s="70"/>
      <c r="BC666" s="70"/>
      <c r="BD666" s="29"/>
      <c r="BE666" s="29"/>
      <c r="BF666" s="29"/>
      <c r="BG666" s="29"/>
      <c r="BH666" s="29"/>
      <c r="BI666" s="29"/>
    </row>
    <row r="667" spans="1:61" ht="96.6" x14ac:dyDescent="0.3">
      <c r="A667" s="115">
        <v>1502</v>
      </c>
      <c r="B667" s="116" t="s">
        <v>2013</v>
      </c>
      <c r="C667" s="115">
        <v>7</v>
      </c>
      <c r="D667" s="117"/>
      <c r="E667" s="118" t="s">
        <v>2029</v>
      </c>
      <c r="F667" s="119">
        <v>21593</v>
      </c>
      <c r="G667" s="118" t="s">
        <v>2124</v>
      </c>
      <c r="H667" s="120">
        <v>2009</v>
      </c>
      <c r="I667" s="118" t="s">
        <v>2125</v>
      </c>
      <c r="J667" s="121">
        <v>24514</v>
      </c>
      <c r="K667" s="329" t="s">
        <v>2017</v>
      </c>
      <c r="L667" s="180" t="s">
        <v>2032</v>
      </c>
      <c r="M667" s="180" t="s">
        <v>2033</v>
      </c>
      <c r="N667" s="180" t="s">
        <v>2126</v>
      </c>
      <c r="O667" s="180" t="s">
        <v>2127</v>
      </c>
      <c r="P667" s="180">
        <v>2767500</v>
      </c>
      <c r="Q667" s="180">
        <f t="shared" si="20"/>
        <v>26.88</v>
      </c>
      <c r="R667" s="180">
        <v>0</v>
      </c>
      <c r="S667" s="180">
        <v>0.72</v>
      </c>
      <c r="T667" s="180">
        <v>26.16</v>
      </c>
      <c r="U667" s="180">
        <f t="shared" si="21"/>
        <v>26.88</v>
      </c>
      <c r="V667" s="180">
        <v>70</v>
      </c>
      <c r="W667" s="180">
        <v>100</v>
      </c>
      <c r="X667" s="151" t="s">
        <v>2128</v>
      </c>
      <c r="Y667" s="180">
        <v>3</v>
      </c>
      <c r="Z667" s="180">
        <v>10</v>
      </c>
      <c r="AA667" s="180">
        <v>4</v>
      </c>
      <c r="AB667" s="180">
        <v>16</v>
      </c>
      <c r="AC667" s="180"/>
      <c r="AD667" s="180">
        <f t="shared" si="22"/>
        <v>26.16</v>
      </c>
      <c r="AE667" s="195">
        <v>5</v>
      </c>
      <c r="AF667" s="178">
        <v>70</v>
      </c>
      <c r="AG667" s="179" t="s">
        <v>2039</v>
      </c>
      <c r="AH667" s="180" t="s">
        <v>2026</v>
      </c>
      <c r="AI667" s="181">
        <v>25</v>
      </c>
      <c r="AJ667" s="179"/>
      <c r="AK667" s="180"/>
      <c r="AL667" s="181"/>
      <c r="AM667" s="179"/>
      <c r="AN667" s="180"/>
      <c r="AO667" s="181"/>
      <c r="AP667" s="179"/>
      <c r="AQ667" s="180"/>
      <c r="AR667" s="181"/>
      <c r="AS667" s="179" t="s">
        <v>2027</v>
      </c>
      <c r="AT667" s="180" t="s">
        <v>2028</v>
      </c>
      <c r="AU667" s="181">
        <v>50</v>
      </c>
      <c r="AV667" s="179" t="s">
        <v>2129</v>
      </c>
      <c r="AW667" s="180" t="s">
        <v>2029</v>
      </c>
      <c r="AX667" s="181">
        <v>25</v>
      </c>
      <c r="AY667" s="162"/>
      <c r="AZ667" s="70"/>
      <c r="BA667" s="70"/>
      <c r="BB667" s="70"/>
      <c r="BC667" s="70"/>
      <c r="BD667" s="29"/>
      <c r="BE667" s="29"/>
      <c r="BF667" s="29"/>
      <c r="BG667" s="29"/>
      <c r="BH667" s="29"/>
      <c r="BI667" s="29"/>
    </row>
    <row r="668" spans="1:61" ht="96.6" x14ac:dyDescent="0.3">
      <c r="A668" s="115">
        <v>1502</v>
      </c>
      <c r="B668" s="116" t="s">
        <v>2013</v>
      </c>
      <c r="C668" s="115">
        <v>3</v>
      </c>
      <c r="D668" s="117"/>
      <c r="E668" s="118" t="s">
        <v>2073</v>
      </c>
      <c r="F668" s="119">
        <v>22315</v>
      </c>
      <c r="G668" s="118" t="s">
        <v>2130</v>
      </c>
      <c r="H668" s="120">
        <v>2012</v>
      </c>
      <c r="I668" s="118" t="s">
        <v>2131</v>
      </c>
      <c r="J668" s="121">
        <v>53775.17</v>
      </c>
      <c r="K668" s="329" t="s">
        <v>2017</v>
      </c>
      <c r="L668" s="180" t="s">
        <v>2111</v>
      </c>
      <c r="M668" s="180" t="s">
        <v>2112</v>
      </c>
      <c r="N668" s="180" t="s">
        <v>2132</v>
      </c>
      <c r="O668" s="180" t="s">
        <v>2133</v>
      </c>
      <c r="P668" s="180">
        <v>2847800</v>
      </c>
      <c r="Q668" s="180">
        <f t="shared" si="20"/>
        <v>26.67</v>
      </c>
      <c r="R668" s="180">
        <v>0</v>
      </c>
      <c r="S668" s="180">
        <v>1.58</v>
      </c>
      <c r="T668" s="180">
        <v>25.09</v>
      </c>
      <c r="U668" s="180">
        <f t="shared" si="21"/>
        <v>26.67</v>
      </c>
      <c r="V668" s="180">
        <v>70</v>
      </c>
      <c r="W668" s="180">
        <v>100</v>
      </c>
      <c r="X668" s="151" t="s">
        <v>2134</v>
      </c>
      <c r="Y668" s="180">
        <v>3</v>
      </c>
      <c r="Z668" s="180">
        <v>11</v>
      </c>
      <c r="AA668" s="180">
        <v>4</v>
      </c>
      <c r="AB668" s="180">
        <v>44</v>
      </c>
      <c r="AC668" s="180"/>
      <c r="AD668" s="180">
        <f t="shared" si="22"/>
        <v>25.09</v>
      </c>
      <c r="AE668" s="195">
        <v>5</v>
      </c>
      <c r="AF668" s="178">
        <v>70</v>
      </c>
      <c r="AG668" s="179" t="s">
        <v>2023</v>
      </c>
      <c r="AH668" s="180" t="s">
        <v>2024</v>
      </c>
      <c r="AI668" s="181">
        <v>100</v>
      </c>
      <c r="AJ668" s="179"/>
      <c r="AK668" s="180"/>
      <c r="AL668" s="181"/>
      <c r="AM668" s="179"/>
      <c r="AN668" s="180"/>
      <c r="AO668" s="181"/>
      <c r="AP668" s="179"/>
      <c r="AQ668" s="180"/>
      <c r="AR668" s="181"/>
      <c r="AS668" s="179"/>
      <c r="AT668" s="180"/>
      <c r="AU668" s="181"/>
      <c r="AV668" s="179"/>
      <c r="AW668" s="180"/>
      <c r="AX668" s="181"/>
      <c r="AY668" s="162"/>
      <c r="AZ668" s="70"/>
      <c r="BA668" s="70"/>
      <c r="BB668" s="70"/>
      <c r="BC668" s="70"/>
      <c r="BD668" s="29"/>
      <c r="BE668" s="29"/>
      <c r="BF668" s="29"/>
      <c r="BG668" s="29"/>
      <c r="BH668" s="29"/>
      <c r="BI668" s="29"/>
    </row>
    <row r="669" spans="1:61" ht="138" x14ac:dyDescent="0.3">
      <c r="A669" s="115">
        <v>1502</v>
      </c>
      <c r="B669" s="116" t="s">
        <v>2013</v>
      </c>
      <c r="C669" s="115">
        <v>3</v>
      </c>
      <c r="D669" s="117" t="s">
        <v>2023</v>
      </c>
      <c r="E669" s="118" t="s">
        <v>2073</v>
      </c>
      <c r="F669" s="119">
        <v>22315</v>
      </c>
      <c r="G669" s="118" t="s">
        <v>2135</v>
      </c>
      <c r="H669" s="120">
        <v>2009</v>
      </c>
      <c r="I669" s="118" t="s">
        <v>2136</v>
      </c>
      <c r="J669" s="121">
        <v>39962</v>
      </c>
      <c r="K669" s="329" t="s">
        <v>677</v>
      </c>
      <c r="L669" s="180" t="s">
        <v>2103</v>
      </c>
      <c r="M669" s="180" t="s">
        <v>2137</v>
      </c>
      <c r="N669" s="180" t="s">
        <v>2138</v>
      </c>
      <c r="O669" s="180" t="s">
        <v>2139</v>
      </c>
      <c r="P669" s="180" t="s">
        <v>2140</v>
      </c>
      <c r="Q669" s="180">
        <f t="shared" si="20"/>
        <v>27.23</v>
      </c>
      <c r="R669" s="180">
        <v>0</v>
      </c>
      <c r="S669" s="180">
        <v>1.18</v>
      </c>
      <c r="T669" s="180">
        <v>26.05</v>
      </c>
      <c r="U669" s="180">
        <f t="shared" si="21"/>
        <v>27.23</v>
      </c>
      <c r="V669" s="180">
        <v>100</v>
      </c>
      <c r="W669" s="180">
        <v>100</v>
      </c>
      <c r="X669" s="151" t="s">
        <v>2141</v>
      </c>
      <c r="Y669" s="180">
        <v>3</v>
      </c>
      <c r="Z669" s="180">
        <v>10</v>
      </c>
      <c r="AA669" s="180">
        <v>5</v>
      </c>
      <c r="AB669" s="180">
        <v>44</v>
      </c>
      <c r="AC669" s="180">
        <v>61</v>
      </c>
      <c r="AD669" s="180">
        <f t="shared" si="22"/>
        <v>26.05</v>
      </c>
      <c r="AE669" s="195">
        <v>5</v>
      </c>
      <c r="AF669" s="178">
        <v>100</v>
      </c>
      <c r="AG669" s="179" t="s">
        <v>2039</v>
      </c>
      <c r="AH669" s="180" t="s">
        <v>2026</v>
      </c>
      <c r="AI669" s="181">
        <v>30</v>
      </c>
      <c r="AJ669" s="179" t="s">
        <v>2082</v>
      </c>
      <c r="AK669" s="180" t="s">
        <v>2073</v>
      </c>
      <c r="AL669" s="181">
        <v>40</v>
      </c>
      <c r="AM669" s="179" t="s">
        <v>2083</v>
      </c>
      <c r="AN669" s="180" t="s">
        <v>2073</v>
      </c>
      <c r="AO669" s="181">
        <v>30</v>
      </c>
      <c r="AP669" s="179"/>
      <c r="AQ669" s="180"/>
      <c r="AR669" s="181"/>
      <c r="AS669" s="179"/>
      <c r="AT669" s="180"/>
      <c r="AU669" s="181"/>
      <c r="AV669" s="179"/>
      <c r="AW669" s="180"/>
      <c r="AX669" s="181"/>
      <c r="AY669" s="162"/>
      <c r="AZ669" s="70"/>
      <c r="BA669" s="70"/>
      <c r="BB669" s="70"/>
      <c r="BC669" s="70"/>
      <c r="BD669" s="29"/>
      <c r="BE669" s="29"/>
      <c r="BF669" s="29"/>
      <c r="BG669" s="29"/>
      <c r="BH669" s="29"/>
      <c r="BI669" s="29"/>
    </row>
    <row r="670" spans="1:61" ht="207" x14ac:dyDescent="0.3">
      <c r="A670" s="115">
        <v>1502</v>
      </c>
      <c r="B670" s="116" t="s">
        <v>2013</v>
      </c>
      <c r="C670" s="115">
        <v>1</v>
      </c>
      <c r="D670" s="117"/>
      <c r="E670" s="118" t="s">
        <v>2142</v>
      </c>
      <c r="F670" s="119">
        <v>17970</v>
      </c>
      <c r="G670" s="118" t="s">
        <v>2143</v>
      </c>
      <c r="H670" s="120" t="s">
        <v>2144</v>
      </c>
      <c r="I670" s="118" t="s">
        <v>2145</v>
      </c>
      <c r="J670" s="121" t="s">
        <v>2146</v>
      </c>
      <c r="K670" s="329" t="s">
        <v>844</v>
      </c>
      <c r="L670" s="180" t="s">
        <v>2147</v>
      </c>
      <c r="M670" s="180" t="s">
        <v>2148</v>
      </c>
      <c r="N670" s="180" t="s">
        <v>2149</v>
      </c>
      <c r="O670" s="180" t="s">
        <v>2150</v>
      </c>
      <c r="P670" s="180" t="s">
        <v>2151</v>
      </c>
      <c r="Q670" s="180">
        <f t="shared" si="20"/>
        <v>31.200000000000003</v>
      </c>
      <c r="R670" s="180">
        <v>0</v>
      </c>
      <c r="S670" s="180">
        <v>5.15</v>
      </c>
      <c r="T670" s="180">
        <v>26.05</v>
      </c>
      <c r="U670" s="180">
        <f t="shared" si="21"/>
        <v>31.200000000000003</v>
      </c>
      <c r="V670" s="180">
        <v>100</v>
      </c>
      <c r="W670" s="180">
        <v>100</v>
      </c>
      <c r="X670" s="151" t="s">
        <v>2152</v>
      </c>
      <c r="Y670" s="180">
        <v>3</v>
      </c>
      <c r="Z670" s="180">
        <v>10</v>
      </c>
      <c r="AA670" s="180">
        <v>4</v>
      </c>
      <c r="AB670" s="180">
        <v>16</v>
      </c>
      <c r="AC670" s="180">
        <v>147</v>
      </c>
      <c r="AD670" s="180">
        <f t="shared" si="22"/>
        <v>26.05</v>
      </c>
      <c r="AE670" s="195">
        <v>5</v>
      </c>
      <c r="AF670" s="178">
        <v>100</v>
      </c>
      <c r="AG670" s="179" t="s">
        <v>2039</v>
      </c>
      <c r="AH670" s="180" t="s">
        <v>2026</v>
      </c>
      <c r="AI670" s="181">
        <v>50</v>
      </c>
      <c r="AJ670" s="179"/>
      <c r="AK670" s="180"/>
      <c r="AL670" s="181"/>
      <c r="AM670" s="179"/>
      <c r="AN670" s="180"/>
      <c r="AO670" s="181"/>
      <c r="AP670" s="179"/>
      <c r="AQ670" s="180"/>
      <c r="AR670" s="181"/>
      <c r="AS670" s="179" t="s">
        <v>2027</v>
      </c>
      <c r="AT670" s="180" t="s">
        <v>2028</v>
      </c>
      <c r="AU670" s="181">
        <v>50</v>
      </c>
      <c r="AV670" s="179"/>
      <c r="AW670" s="180"/>
      <c r="AX670" s="181"/>
      <c r="AY670" s="162"/>
      <c r="AZ670" s="70"/>
      <c r="BA670" s="70"/>
      <c r="BB670" s="70"/>
      <c r="BC670" s="70"/>
      <c r="BD670" s="29"/>
      <c r="BE670" s="29"/>
      <c r="BF670" s="29"/>
      <c r="BG670" s="29"/>
      <c r="BH670" s="29"/>
      <c r="BI670" s="29"/>
    </row>
    <row r="671" spans="1:61" ht="193.2" x14ac:dyDescent="0.3">
      <c r="A671" s="115">
        <v>1502</v>
      </c>
      <c r="B671" s="116" t="s">
        <v>2013</v>
      </c>
      <c r="C671" s="115">
        <v>1</v>
      </c>
      <c r="D671" s="117"/>
      <c r="E671" s="118" t="s">
        <v>2123</v>
      </c>
      <c r="F671" s="119">
        <v>11292</v>
      </c>
      <c r="G671" s="118" t="s">
        <v>2153</v>
      </c>
      <c r="H671" s="120">
        <v>2007</v>
      </c>
      <c r="I671" s="118" t="s">
        <v>2154</v>
      </c>
      <c r="J671" s="121">
        <v>76344</v>
      </c>
      <c r="K671" s="329" t="s">
        <v>655</v>
      </c>
      <c r="L671" s="180" t="s">
        <v>2155</v>
      </c>
      <c r="M671" s="180" t="s">
        <v>2156</v>
      </c>
      <c r="N671" s="180" t="s">
        <v>2157</v>
      </c>
      <c r="O671" s="180" t="s">
        <v>2158</v>
      </c>
      <c r="P671" s="180" t="s">
        <v>2159</v>
      </c>
      <c r="Q671" s="180">
        <f t="shared" si="20"/>
        <v>30.55</v>
      </c>
      <c r="R671" s="180">
        <v>0</v>
      </c>
      <c r="S671" s="180">
        <v>2.25</v>
      </c>
      <c r="T671" s="180">
        <v>28.3</v>
      </c>
      <c r="U671" s="180">
        <f t="shared" si="21"/>
        <v>30.55</v>
      </c>
      <c r="V671" s="180">
        <v>80</v>
      </c>
      <c r="W671" s="180">
        <v>100</v>
      </c>
      <c r="X671" s="151" t="s">
        <v>2160</v>
      </c>
      <c r="Y671" s="180">
        <v>3</v>
      </c>
      <c r="Z671" s="180">
        <v>12</v>
      </c>
      <c r="AA671" s="180">
        <v>4</v>
      </c>
      <c r="AB671" s="180">
        <v>16</v>
      </c>
      <c r="AC671" s="180">
        <v>75</v>
      </c>
      <c r="AD671" s="180">
        <f t="shared" si="22"/>
        <v>28.3</v>
      </c>
      <c r="AE671" s="195">
        <v>5</v>
      </c>
      <c r="AF671" s="178">
        <v>80</v>
      </c>
      <c r="AG671" s="179" t="s">
        <v>2161</v>
      </c>
      <c r="AH671" s="180" t="s">
        <v>2162</v>
      </c>
      <c r="AI671" s="181">
        <v>30</v>
      </c>
      <c r="AJ671" s="179" t="s">
        <v>2163</v>
      </c>
      <c r="AK671" s="180" t="s">
        <v>2162</v>
      </c>
      <c r="AL671" s="181">
        <v>30</v>
      </c>
      <c r="AM671" s="179"/>
      <c r="AN671" s="180"/>
      <c r="AO671" s="181"/>
      <c r="AP671" s="179"/>
      <c r="AQ671" s="180"/>
      <c r="AR671" s="181"/>
      <c r="AS671" s="179" t="s">
        <v>2027</v>
      </c>
      <c r="AT671" s="180" t="s">
        <v>2028</v>
      </c>
      <c r="AU671" s="181">
        <v>40</v>
      </c>
      <c r="AV671" s="179"/>
      <c r="AW671" s="180"/>
      <c r="AX671" s="181"/>
      <c r="AY671" s="162"/>
      <c r="AZ671" s="70"/>
      <c r="BA671" s="70"/>
      <c r="BB671" s="70"/>
      <c r="BC671" s="70"/>
      <c r="BD671" s="29"/>
      <c r="BE671" s="29"/>
      <c r="BF671" s="29"/>
      <c r="BG671" s="29"/>
      <c r="BH671" s="29"/>
      <c r="BI671" s="29"/>
    </row>
    <row r="672" spans="1:61" ht="55.2" x14ac:dyDescent="0.3">
      <c r="A672" s="115">
        <v>1502</v>
      </c>
      <c r="B672" s="116" t="s">
        <v>2013</v>
      </c>
      <c r="C672" s="115">
        <v>5</v>
      </c>
      <c r="D672" s="117"/>
      <c r="E672" s="118" t="s">
        <v>2164</v>
      </c>
      <c r="F672" s="119">
        <v>14926</v>
      </c>
      <c r="G672" s="118" t="s">
        <v>2165</v>
      </c>
      <c r="H672" s="120">
        <v>2015</v>
      </c>
      <c r="I672" s="118" t="s">
        <v>2166</v>
      </c>
      <c r="J672" s="121">
        <v>159281.29</v>
      </c>
      <c r="K672" s="329" t="s">
        <v>2017</v>
      </c>
      <c r="L672" s="180" t="s">
        <v>2167</v>
      </c>
      <c r="M672" s="180" t="s">
        <v>2168</v>
      </c>
      <c r="N672" s="180" t="s">
        <v>2169</v>
      </c>
      <c r="O672" s="180" t="s">
        <v>2170</v>
      </c>
      <c r="P672" s="180">
        <v>2959700</v>
      </c>
      <c r="Q672" s="180">
        <f t="shared" si="20"/>
        <v>46.129999999999995</v>
      </c>
      <c r="R672" s="180">
        <v>18.739999999999998</v>
      </c>
      <c r="S672" s="180">
        <v>4.68</v>
      </c>
      <c r="T672" s="180">
        <v>22.71</v>
      </c>
      <c r="U672" s="180">
        <f t="shared" si="21"/>
        <v>46.129999999999995</v>
      </c>
      <c r="V672" s="180">
        <v>29.58</v>
      </c>
      <c r="W672" s="180">
        <v>59.82</v>
      </c>
      <c r="X672" s="151" t="s">
        <v>2171</v>
      </c>
      <c r="Y672" s="180">
        <v>3</v>
      </c>
      <c r="Z672" s="180">
        <v>1</v>
      </c>
      <c r="AA672" s="180">
        <v>2</v>
      </c>
      <c r="AB672" s="180">
        <v>44</v>
      </c>
      <c r="AC672" s="180"/>
      <c r="AD672" s="180">
        <f t="shared" si="22"/>
        <v>22.71</v>
      </c>
      <c r="AE672" s="195">
        <v>5</v>
      </c>
      <c r="AF672" s="178">
        <v>0</v>
      </c>
      <c r="AG672" s="179" t="s">
        <v>2023</v>
      </c>
      <c r="AH672" s="180" t="s">
        <v>2024</v>
      </c>
      <c r="AI672" s="181">
        <v>100</v>
      </c>
      <c r="AJ672" s="179"/>
      <c r="AK672" s="180"/>
      <c r="AL672" s="181"/>
      <c r="AM672" s="179"/>
      <c r="AN672" s="180"/>
      <c r="AO672" s="181"/>
      <c r="AP672" s="179"/>
      <c r="AQ672" s="180"/>
      <c r="AR672" s="181"/>
      <c r="AS672" s="179"/>
      <c r="AT672" s="180"/>
      <c r="AU672" s="181"/>
      <c r="AV672" s="179"/>
      <c r="AW672" s="180"/>
      <c r="AX672" s="181"/>
      <c r="AY672" s="162"/>
      <c r="AZ672" s="70"/>
      <c r="BA672" s="70"/>
      <c r="BB672" s="70"/>
      <c r="BC672" s="70"/>
      <c r="BD672" s="29"/>
      <c r="BE672" s="29"/>
      <c r="BF672" s="29"/>
      <c r="BG672" s="29"/>
      <c r="BH672" s="29"/>
      <c r="BI672" s="29"/>
    </row>
    <row r="673" spans="1:61" ht="151.80000000000001" x14ac:dyDescent="0.3">
      <c r="A673" s="115">
        <v>1502</v>
      </c>
      <c r="B673" s="116" t="s">
        <v>2013</v>
      </c>
      <c r="C673" s="115">
        <v>5</v>
      </c>
      <c r="D673" s="117"/>
      <c r="E673" s="118" t="s">
        <v>2164</v>
      </c>
      <c r="F673" s="119">
        <v>14926</v>
      </c>
      <c r="G673" s="118" t="s">
        <v>2172</v>
      </c>
      <c r="H673" s="120" t="s">
        <v>2173</v>
      </c>
      <c r="I673" s="118" t="s">
        <v>2174</v>
      </c>
      <c r="J673" s="121">
        <v>106279.26</v>
      </c>
      <c r="K673" s="329" t="s">
        <v>2017</v>
      </c>
      <c r="L673" s="180" t="s">
        <v>2167</v>
      </c>
      <c r="M673" s="180" t="s">
        <v>2168</v>
      </c>
      <c r="N673" s="180" t="s">
        <v>2175</v>
      </c>
      <c r="O673" s="180" t="s">
        <v>2176</v>
      </c>
      <c r="P673" s="180" t="s">
        <v>2177</v>
      </c>
      <c r="Q673" s="180">
        <f t="shared" si="20"/>
        <v>37.840000000000003</v>
      </c>
      <c r="R673" s="180">
        <v>12.1</v>
      </c>
      <c r="S673" s="180">
        <v>3.03</v>
      </c>
      <c r="T673" s="180">
        <v>22.71</v>
      </c>
      <c r="U673" s="180">
        <f t="shared" si="21"/>
        <v>37.840000000000003</v>
      </c>
      <c r="V673" s="180">
        <v>58.8</v>
      </c>
      <c r="W673" s="180">
        <v>59.7</v>
      </c>
      <c r="X673" s="151" t="s">
        <v>2178</v>
      </c>
      <c r="Y673" s="180">
        <v>5</v>
      </c>
      <c r="Z673" s="180">
        <v>1</v>
      </c>
      <c r="AA673" s="180">
        <v>2</v>
      </c>
      <c r="AB673" s="180">
        <v>44</v>
      </c>
      <c r="AC673" s="180"/>
      <c r="AD673" s="180">
        <f t="shared" si="22"/>
        <v>22.71</v>
      </c>
      <c r="AE673" s="195">
        <v>5</v>
      </c>
      <c r="AF673" s="178">
        <v>30</v>
      </c>
      <c r="AG673" s="179" t="s">
        <v>2023</v>
      </c>
      <c r="AH673" s="180" t="s">
        <v>2024</v>
      </c>
      <c r="AI673" s="181">
        <v>100</v>
      </c>
      <c r="AJ673" s="179"/>
      <c r="AK673" s="180"/>
      <c r="AL673" s="181"/>
      <c r="AM673" s="179"/>
      <c r="AN673" s="180"/>
      <c r="AO673" s="181"/>
      <c r="AP673" s="179"/>
      <c r="AQ673" s="180"/>
      <c r="AR673" s="181"/>
      <c r="AS673" s="179"/>
      <c r="AT673" s="180"/>
      <c r="AU673" s="181"/>
      <c r="AV673" s="179"/>
      <c r="AW673" s="180"/>
      <c r="AX673" s="181"/>
      <c r="AY673" s="162"/>
      <c r="AZ673" s="70"/>
      <c r="BA673" s="70"/>
      <c r="BB673" s="70"/>
      <c r="BC673" s="70"/>
      <c r="BD673" s="29"/>
      <c r="BE673" s="29"/>
      <c r="BF673" s="29"/>
      <c r="BG673" s="29"/>
      <c r="BH673" s="29"/>
      <c r="BI673" s="29"/>
    </row>
    <row r="674" spans="1:61" ht="96.6" x14ac:dyDescent="0.3">
      <c r="A674" s="115">
        <v>1502</v>
      </c>
      <c r="B674" s="116" t="s">
        <v>2013</v>
      </c>
      <c r="C674" s="115">
        <v>5</v>
      </c>
      <c r="D674" s="117"/>
      <c r="E674" s="118" t="s">
        <v>2164</v>
      </c>
      <c r="F674" s="119">
        <v>14926</v>
      </c>
      <c r="G674" s="118" t="s">
        <v>2179</v>
      </c>
      <c r="H674" s="120">
        <v>2015</v>
      </c>
      <c r="I674" s="118" t="s">
        <v>2180</v>
      </c>
      <c r="J674" s="121">
        <v>70594.759999999995</v>
      </c>
      <c r="K674" s="329" t="s">
        <v>2017</v>
      </c>
      <c r="L674" s="180" t="s">
        <v>2167</v>
      </c>
      <c r="M674" s="180" t="s">
        <v>2168</v>
      </c>
      <c r="N674" s="180" t="s">
        <v>2181</v>
      </c>
      <c r="O674" s="180" t="s">
        <v>2182</v>
      </c>
      <c r="P674" s="180">
        <v>2959600</v>
      </c>
      <c r="Q674" s="180">
        <f t="shared" si="20"/>
        <v>33.1</v>
      </c>
      <c r="R674" s="180">
        <v>8.31</v>
      </c>
      <c r="S674" s="180">
        <v>2.08</v>
      </c>
      <c r="T674" s="180">
        <v>22.71</v>
      </c>
      <c r="U674" s="180">
        <f t="shared" si="21"/>
        <v>33.1</v>
      </c>
      <c r="V674" s="180">
        <v>8.33</v>
      </c>
      <c r="W674" s="180">
        <v>60</v>
      </c>
      <c r="X674" s="151" t="s">
        <v>2183</v>
      </c>
      <c r="Y674" s="180">
        <v>5</v>
      </c>
      <c r="Z674" s="180">
        <v>1</v>
      </c>
      <c r="AA674" s="180">
        <v>2</v>
      </c>
      <c r="AB674" s="180">
        <v>44</v>
      </c>
      <c r="AC674" s="180"/>
      <c r="AD674" s="180">
        <f t="shared" si="22"/>
        <v>22.71</v>
      </c>
      <c r="AE674" s="195">
        <v>5</v>
      </c>
      <c r="AF674" s="178">
        <v>0</v>
      </c>
      <c r="AG674" s="179" t="s">
        <v>2023</v>
      </c>
      <c r="AH674" s="180" t="s">
        <v>2024</v>
      </c>
      <c r="AI674" s="181">
        <v>100</v>
      </c>
      <c r="AJ674" s="179"/>
      <c r="AK674" s="180"/>
      <c r="AL674" s="181"/>
      <c r="AM674" s="179"/>
      <c r="AN674" s="180"/>
      <c r="AO674" s="181"/>
      <c r="AP674" s="179"/>
      <c r="AQ674" s="180"/>
      <c r="AR674" s="181"/>
      <c r="AS674" s="179"/>
      <c r="AT674" s="180"/>
      <c r="AU674" s="181"/>
      <c r="AV674" s="179"/>
      <c r="AW674" s="180"/>
      <c r="AX674" s="181"/>
      <c r="AY674" s="162"/>
      <c r="AZ674" s="70"/>
      <c r="BA674" s="70"/>
      <c r="BB674" s="70"/>
      <c r="BC674" s="70"/>
      <c r="BD674" s="29"/>
      <c r="BE674" s="29"/>
      <c r="BF674" s="29"/>
      <c r="BG674" s="29"/>
      <c r="BH674" s="29"/>
      <c r="BI674" s="29"/>
    </row>
    <row r="675" spans="1:61" ht="55.2" x14ac:dyDescent="0.3">
      <c r="A675" s="115">
        <v>1502</v>
      </c>
      <c r="B675" s="116" t="s">
        <v>2013</v>
      </c>
      <c r="C675" s="115">
        <v>4</v>
      </c>
      <c r="D675" s="117"/>
      <c r="E675" s="118" t="s">
        <v>2184</v>
      </c>
      <c r="F675" s="119">
        <v>32104</v>
      </c>
      <c r="G675" s="118" t="s">
        <v>2185</v>
      </c>
      <c r="H675" s="120">
        <v>2015</v>
      </c>
      <c r="I675" s="118" t="s">
        <v>2186</v>
      </c>
      <c r="J675" s="121">
        <v>41920</v>
      </c>
      <c r="K675" s="329" t="s">
        <v>2017</v>
      </c>
      <c r="L675" s="180" t="s">
        <v>2187</v>
      </c>
      <c r="M675" s="180" t="s">
        <v>2188</v>
      </c>
      <c r="N675" s="180" t="s">
        <v>2189</v>
      </c>
      <c r="O675" s="180" t="s">
        <v>2190</v>
      </c>
      <c r="P675" s="180">
        <v>2922300</v>
      </c>
      <c r="Q675" s="180">
        <f t="shared" si="20"/>
        <v>47.930000000000007</v>
      </c>
      <c r="R675" s="180">
        <v>4.93</v>
      </c>
      <c r="S675" s="180">
        <v>1.23</v>
      </c>
      <c r="T675" s="180">
        <v>41.77</v>
      </c>
      <c r="U675" s="180">
        <f t="shared" si="21"/>
        <v>47.930000000000007</v>
      </c>
      <c r="V675" s="180">
        <v>62.5</v>
      </c>
      <c r="W675" s="180">
        <v>71.510000000000005</v>
      </c>
      <c r="X675" s="151" t="s">
        <v>2191</v>
      </c>
      <c r="Y675" s="180">
        <v>3</v>
      </c>
      <c r="Z675" s="180">
        <v>12</v>
      </c>
      <c r="AA675" s="180">
        <v>1.2</v>
      </c>
      <c r="AB675" s="180">
        <v>44</v>
      </c>
      <c r="AC675" s="180"/>
      <c r="AD675" s="180">
        <f t="shared" si="22"/>
        <v>41.77</v>
      </c>
      <c r="AE675" s="195">
        <v>5</v>
      </c>
      <c r="AF675" s="178">
        <v>80</v>
      </c>
      <c r="AG675" s="179" t="s">
        <v>2023</v>
      </c>
      <c r="AH675" s="180" t="s">
        <v>2024</v>
      </c>
      <c r="AI675" s="181">
        <v>60</v>
      </c>
      <c r="AJ675" s="179" t="s">
        <v>2025</v>
      </c>
      <c r="AK675" s="180" t="s">
        <v>2026</v>
      </c>
      <c r="AL675" s="181">
        <v>10</v>
      </c>
      <c r="AM675" s="179" t="s">
        <v>2192</v>
      </c>
      <c r="AN675" s="180" t="s">
        <v>2193</v>
      </c>
      <c r="AO675" s="181">
        <v>10</v>
      </c>
      <c r="AP675" s="179" t="s">
        <v>2194</v>
      </c>
      <c r="AQ675" s="180" t="s">
        <v>2195</v>
      </c>
      <c r="AR675" s="181">
        <v>10</v>
      </c>
      <c r="AS675" s="179" t="s">
        <v>2027</v>
      </c>
      <c r="AT675" s="180" t="s">
        <v>2028</v>
      </c>
      <c r="AU675" s="181">
        <v>10</v>
      </c>
      <c r="AV675" s="179"/>
      <c r="AW675" s="180"/>
      <c r="AX675" s="181"/>
      <c r="AY675" s="162"/>
      <c r="AZ675" s="70"/>
      <c r="BA675" s="70"/>
      <c r="BB675" s="70"/>
      <c r="BC675" s="70"/>
      <c r="BD675" s="29"/>
      <c r="BE675" s="29"/>
      <c r="BF675" s="29"/>
      <c r="BG675" s="29"/>
      <c r="BH675" s="29"/>
      <c r="BI675" s="29"/>
    </row>
    <row r="676" spans="1:61" ht="41.4" x14ac:dyDescent="0.3">
      <c r="A676" s="115">
        <v>1502</v>
      </c>
      <c r="B676" s="116" t="s">
        <v>2013</v>
      </c>
      <c r="C676" s="115">
        <v>2</v>
      </c>
      <c r="D676" s="117"/>
      <c r="E676" s="118" t="s">
        <v>2196</v>
      </c>
      <c r="F676" s="119">
        <v>18494</v>
      </c>
      <c r="G676" s="118" t="s">
        <v>2197</v>
      </c>
      <c r="H676" s="120">
        <v>2015</v>
      </c>
      <c r="I676" s="118" t="s">
        <v>2198</v>
      </c>
      <c r="J676" s="121">
        <v>32563.84</v>
      </c>
      <c r="K676" s="329" t="s">
        <v>2017</v>
      </c>
      <c r="L676" s="180" t="s">
        <v>2199</v>
      </c>
      <c r="M676" s="180" t="s">
        <v>2200</v>
      </c>
      <c r="N676" s="180" t="s">
        <v>2201</v>
      </c>
      <c r="O676" s="180" t="s">
        <v>2202</v>
      </c>
      <c r="P676" s="180">
        <v>2910600</v>
      </c>
      <c r="Q676" s="180">
        <f t="shared" si="20"/>
        <v>27.71</v>
      </c>
      <c r="R676" s="180">
        <v>3.83</v>
      </c>
      <c r="S676" s="180">
        <v>0.96</v>
      </c>
      <c r="T676" s="180">
        <v>22.92</v>
      </c>
      <c r="U676" s="180">
        <f t="shared" si="21"/>
        <v>27.71</v>
      </c>
      <c r="V676" s="180">
        <v>100</v>
      </c>
      <c r="W676" s="180">
        <v>74.849999999999994</v>
      </c>
      <c r="X676" s="151" t="s">
        <v>2203</v>
      </c>
      <c r="Y676" s="180">
        <v>1</v>
      </c>
      <c r="Z676" s="180">
        <v>4</v>
      </c>
      <c r="AA676" s="180">
        <v>2</v>
      </c>
      <c r="AB676" s="180">
        <v>44</v>
      </c>
      <c r="AC676" s="180"/>
      <c r="AD676" s="180">
        <f t="shared" si="22"/>
        <v>22.92</v>
      </c>
      <c r="AE676" s="195">
        <v>5</v>
      </c>
      <c r="AF676" s="178">
        <v>100</v>
      </c>
      <c r="AG676" s="179" t="s">
        <v>2023</v>
      </c>
      <c r="AH676" s="180" t="s">
        <v>2024</v>
      </c>
      <c r="AI676" s="181">
        <v>80</v>
      </c>
      <c r="AJ676" s="179"/>
      <c r="AK676" s="180"/>
      <c r="AL676" s="181"/>
      <c r="AM676" s="179"/>
      <c r="AN676" s="180"/>
      <c r="AO676" s="181"/>
      <c r="AP676" s="179"/>
      <c r="AQ676" s="180"/>
      <c r="AR676" s="181"/>
      <c r="AS676" s="179" t="s">
        <v>2204</v>
      </c>
      <c r="AT676" s="180" t="s">
        <v>2028</v>
      </c>
      <c r="AU676" s="181">
        <v>20</v>
      </c>
      <c r="AV676" s="179"/>
      <c r="AW676" s="180"/>
      <c r="AX676" s="181"/>
      <c r="AY676" s="162"/>
      <c r="AZ676" s="70"/>
      <c r="BA676" s="70"/>
      <c r="BB676" s="70"/>
      <c r="BC676" s="70"/>
      <c r="BD676" s="29"/>
      <c r="BE676" s="29"/>
      <c r="BF676" s="29"/>
      <c r="BG676" s="29"/>
      <c r="BH676" s="29"/>
      <c r="BI676" s="29"/>
    </row>
    <row r="677" spans="1:61" ht="55.2" x14ac:dyDescent="0.3">
      <c r="A677" s="115">
        <v>1502</v>
      </c>
      <c r="B677" s="116" t="s">
        <v>2013</v>
      </c>
      <c r="C677" s="115">
        <v>4</v>
      </c>
      <c r="D677" s="117"/>
      <c r="E677" s="118" t="s">
        <v>2184</v>
      </c>
      <c r="F677" s="119">
        <v>32104</v>
      </c>
      <c r="G677" s="118" t="s">
        <v>2205</v>
      </c>
      <c r="H677" s="120">
        <v>2015</v>
      </c>
      <c r="I677" s="118" t="s">
        <v>2206</v>
      </c>
      <c r="J677" s="121">
        <v>55037.7</v>
      </c>
      <c r="K677" s="329" t="s">
        <v>2017</v>
      </c>
      <c r="L677" s="180" t="s">
        <v>2187</v>
      </c>
      <c r="M677" s="180" t="s">
        <v>2188</v>
      </c>
      <c r="N677" s="180" t="s">
        <v>2207</v>
      </c>
      <c r="O677" s="180" t="s">
        <v>2208</v>
      </c>
      <c r="P677" s="180" t="s">
        <v>2209</v>
      </c>
      <c r="Q677" s="180">
        <f t="shared" si="20"/>
        <v>49.870000000000005</v>
      </c>
      <c r="R677" s="180">
        <v>6.48</v>
      </c>
      <c r="S677" s="180">
        <v>1.62</v>
      </c>
      <c r="T677" s="180">
        <v>41.77</v>
      </c>
      <c r="U677" s="180">
        <f t="shared" si="21"/>
        <v>49.870000000000005</v>
      </c>
      <c r="V677" s="180">
        <v>100</v>
      </c>
      <c r="W677" s="180">
        <v>74.849999999999994</v>
      </c>
      <c r="X677" s="151" t="s">
        <v>2210</v>
      </c>
      <c r="Y677" s="180">
        <v>6</v>
      </c>
      <c r="Z677" s="180">
        <v>4</v>
      </c>
      <c r="AA677" s="180">
        <v>1</v>
      </c>
      <c r="AB677" s="180">
        <v>44</v>
      </c>
      <c r="AC677" s="180"/>
      <c r="AD677" s="180">
        <f t="shared" si="22"/>
        <v>41.77</v>
      </c>
      <c r="AE677" s="195">
        <v>5</v>
      </c>
      <c r="AF677" s="178">
        <v>100</v>
      </c>
      <c r="AG677" s="179" t="s">
        <v>2023</v>
      </c>
      <c r="AH677" s="180" t="s">
        <v>2024</v>
      </c>
      <c r="AI677" s="181">
        <v>50</v>
      </c>
      <c r="AJ677" s="179" t="s">
        <v>2025</v>
      </c>
      <c r="AK677" s="180" t="s">
        <v>2026</v>
      </c>
      <c r="AL677" s="181">
        <v>20</v>
      </c>
      <c r="AM677" s="179" t="s">
        <v>2192</v>
      </c>
      <c r="AN677" s="180" t="s">
        <v>2193</v>
      </c>
      <c r="AO677" s="181">
        <v>10</v>
      </c>
      <c r="AP677" s="179" t="s">
        <v>2194</v>
      </c>
      <c r="AQ677" s="180" t="s">
        <v>2195</v>
      </c>
      <c r="AR677" s="181">
        <v>10</v>
      </c>
      <c r="AS677" s="179" t="s">
        <v>2027</v>
      </c>
      <c r="AT677" s="180" t="s">
        <v>2028</v>
      </c>
      <c r="AU677" s="181">
        <v>10</v>
      </c>
      <c r="AV677" s="179"/>
      <c r="AW677" s="180"/>
      <c r="AX677" s="181"/>
      <c r="AY677" s="162"/>
      <c r="AZ677" s="70"/>
      <c r="BA677" s="70"/>
      <c r="BB677" s="70"/>
      <c r="BC677" s="70"/>
      <c r="BD677" s="29"/>
      <c r="BE677" s="29"/>
      <c r="BF677" s="29"/>
      <c r="BG677" s="29"/>
      <c r="BH677" s="29"/>
      <c r="BI677" s="29"/>
    </row>
    <row r="678" spans="1:61" ht="193.2" x14ac:dyDescent="0.3">
      <c r="A678" s="115">
        <v>1502</v>
      </c>
      <c r="B678" s="116" t="s">
        <v>2013</v>
      </c>
      <c r="C678" s="115">
        <v>1</v>
      </c>
      <c r="D678" s="117"/>
      <c r="E678" s="118" t="s">
        <v>2211</v>
      </c>
      <c r="F678" s="119">
        <v>35413</v>
      </c>
      <c r="G678" s="118" t="s">
        <v>2212</v>
      </c>
      <c r="H678" s="120">
        <v>2016</v>
      </c>
      <c r="I678" s="118" t="s">
        <v>2213</v>
      </c>
      <c r="J678" s="121">
        <v>69090.52</v>
      </c>
      <c r="K678" s="329" t="s">
        <v>2017</v>
      </c>
      <c r="L678" s="180" t="s">
        <v>2214</v>
      </c>
      <c r="M678" s="180" t="s">
        <v>2215</v>
      </c>
      <c r="N678" s="180" t="s">
        <v>2216</v>
      </c>
      <c r="O678" s="180" t="s">
        <v>2217</v>
      </c>
      <c r="P678" s="180" t="s">
        <v>2218</v>
      </c>
      <c r="Q678" s="180">
        <f t="shared" si="20"/>
        <v>38.46</v>
      </c>
      <c r="R678" s="180">
        <v>8.1300000000000008</v>
      </c>
      <c r="S678" s="180">
        <v>2.0299999999999998</v>
      </c>
      <c r="T678" s="180">
        <v>28.3</v>
      </c>
      <c r="U678" s="180">
        <f t="shared" si="21"/>
        <v>38.46</v>
      </c>
      <c r="V678" s="180">
        <v>30</v>
      </c>
      <c r="W678" s="180">
        <v>55</v>
      </c>
      <c r="X678" s="151" t="s">
        <v>2219</v>
      </c>
      <c r="Y678" s="180">
        <v>3</v>
      </c>
      <c r="Z678" s="180">
        <v>10</v>
      </c>
      <c r="AA678" s="180">
        <v>2</v>
      </c>
      <c r="AB678" s="180">
        <v>16</v>
      </c>
      <c r="AC678" s="180"/>
      <c r="AD678" s="180">
        <f t="shared" si="22"/>
        <v>28.3</v>
      </c>
      <c r="AE678" s="195">
        <v>5</v>
      </c>
      <c r="AF678" s="178">
        <v>100</v>
      </c>
      <c r="AG678" s="179" t="s">
        <v>2023</v>
      </c>
      <c r="AH678" s="180" t="s">
        <v>2024</v>
      </c>
      <c r="AI678" s="181">
        <v>70</v>
      </c>
      <c r="AJ678" s="179" t="s">
        <v>2025</v>
      </c>
      <c r="AK678" s="180" t="s">
        <v>2026</v>
      </c>
      <c r="AL678" s="181">
        <v>25</v>
      </c>
      <c r="AM678" s="179"/>
      <c r="AN678" s="180"/>
      <c r="AO678" s="181"/>
      <c r="AP678" s="179"/>
      <c r="AQ678" s="180"/>
      <c r="AR678" s="181"/>
      <c r="AS678" s="179" t="s">
        <v>2027</v>
      </c>
      <c r="AT678" s="180" t="s">
        <v>2028</v>
      </c>
      <c r="AU678" s="181">
        <v>5</v>
      </c>
      <c r="AV678" s="179"/>
      <c r="AW678" s="180"/>
      <c r="AX678" s="181"/>
      <c r="AY678" s="162"/>
      <c r="AZ678" s="70"/>
      <c r="BA678" s="70"/>
      <c r="BB678" s="70"/>
      <c r="BC678" s="70"/>
      <c r="BD678" s="29"/>
      <c r="BE678" s="29"/>
      <c r="BF678" s="29"/>
      <c r="BG678" s="29"/>
      <c r="BH678" s="29"/>
      <c r="BI678" s="29"/>
    </row>
    <row r="679" spans="1:61" ht="82.8" x14ac:dyDescent="0.3">
      <c r="A679" s="115">
        <v>1502</v>
      </c>
      <c r="B679" s="116" t="s">
        <v>2013</v>
      </c>
      <c r="C679" s="115">
        <v>4</v>
      </c>
      <c r="D679" s="117"/>
      <c r="E679" s="118" t="s">
        <v>2220</v>
      </c>
      <c r="F679" s="119">
        <v>51145</v>
      </c>
      <c r="G679" s="118" t="s">
        <v>2221</v>
      </c>
      <c r="H679" s="120">
        <v>2016</v>
      </c>
      <c r="I679" s="118" t="s">
        <v>2222</v>
      </c>
      <c r="J679" s="121">
        <v>36563.33</v>
      </c>
      <c r="K679" s="329" t="s">
        <v>2017</v>
      </c>
      <c r="L679" s="180" t="s">
        <v>2223</v>
      </c>
      <c r="M679" s="180" t="s">
        <v>2224</v>
      </c>
      <c r="N679" s="180" t="s">
        <v>2225</v>
      </c>
      <c r="O679" s="180" t="s">
        <v>2226</v>
      </c>
      <c r="P679" s="180">
        <v>3001300</v>
      </c>
      <c r="Q679" s="180">
        <f t="shared" si="20"/>
        <v>2.41</v>
      </c>
      <c r="R679" s="180">
        <v>1.43</v>
      </c>
      <c r="S679" s="180">
        <v>0.36</v>
      </c>
      <c r="T679" s="180">
        <v>0.62</v>
      </c>
      <c r="U679" s="180">
        <f t="shared" si="21"/>
        <v>2.41</v>
      </c>
      <c r="V679" s="180">
        <v>100</v>
      </c>
      <c r="W679" s="180">
        <v>46.67</v>
      </c>
      <c r="X679" s="151" t="s">
        <v>2227</v>
      </c>
      <c r="Y679" s="180">
        <v>1</v>
      </c>
      <c r="Z679" s="180">
        <v>4</v>
      </c>
      <c r="AA679" s="180">
        <v>4</v>
      </c>
      <c r="AB679" s="180">
        <v>44</v>
      </c>
      <c r="AC679" s="180"/>
      <c r="AD679" s="180">
        <f t="shared" si="22"/>
        <v>0.62</v>
      </c>
      <c r="AE679" s="195">
        <v>5</v>
      </c>
      <c r="AF679" s="178">
        <v>100</v>
      </c>
      <c r="AG679" s="179" t="s">
        <v>2023</v>
      </c>
      <c r="AH679" s="180" t="s">
        <v>2024</v>
      </c>
      <c r="AI679" s="181">
        <v>30</v>
      </c>
      <c r="AJ679" s="179" t="s">
        <v>2025</v>
      </c>
      <c r="AK679" s="180" t="s">
        <v>2026</v>
      </c>
      <c r="AL679" s="181">
        <v>20</v>
      </c>
      <c r="AM679" s="179" t="s">
        <v>2228</v>
      </c>
      <c r="AN679" s="180" t="s">
        <v>2195</v>
      </c>
      <c r="AO679" s="181">
        <v>25</v>
      </c>
      <c r="AP679" s="179" t="s">
        <v>2194</v>
      </c>
      <c r="AQ679" s="180" t="s">
        <v>2195</v>
      </c>
      <c r="AR679" s="181">
        <v>25</v>
      </c>
      <c r="AS679" s="179"/>
      <c r="AT679" s="180"/>
      <c r="AU679" s="181"/>
      <c r="AV679" s="179"/>
      <c r="AW679" s="180"/>
      <c r="AX679" s="181"/>
      <c r="AY679" s="162"/>
      <c r="AZ679" s="70"/>
      <c r="BA679" s="70"/>
      <c r="BB679" s="70"/>
      <c r="BC679" s="70"/>
      <c r="BD679" s="29"/>
      <c r="BE679" s="29"/>
      <c r="BF679" s="29"/>
      <c r="BG679" s="29"/>
      <c r="BH679" s="29"/>
      <c r="BI679" s="29"/>
    </row>
    <row r="680" spans="1:61" ht="124.2" x14ac:dyDescent="0.3">
      <c r="A680" s="115">
        <v>1502</v>
      </c>
      <c r="B680" s="116" t="s">
        <v>2013</v>
      </c>
      <c r="C680" s="115">
        <v>1</v>
      </c>
      <c r="D680" s="117"/>
      <c r="E680" s="118" t="s">
        <v>2229</v>
      </c>
      <c r="F680" s="119">
        <v>27655</v>
      </c>
      <c r="G680" s="118" t="s">
        <v>2230</v>
      </c>
      <c r="H680" s="120">
        <v>2017</v>
      </c>
      <c r="I680" s="118" t="s">
        <v>2231</v>
      </c>
      <c r="J680" s="121">
        <v>90161.44</v>
      </c>
      <c r="K680" s="329" t="s">
        <v>2017</v>
      </c>
      <c r="L680" s="180" t="s">
        <v>2214</v>
      </c>
      <c r="M680" s="180" t="s">
        <v>2215</v>
      </c>
      <c r="N680" s="180" t="s">
        <v>2232</v>
      </c>
      <c r="O680" s="180" t="s">
        <v>2233</v>
      </c>
      <c r="P680" s="180" t="s">
        <v>2234</v>
      </c>
      <c r="Q680" s="180">
        <f t="shared" si="20"/>
        <v>41.45</v>
      </c>
      <c r="R680" s="180">
        <v>10.52</v>
      </c>
      <c r="S680" s="180">
        <v>2.63</v>
      </c>
      <c r="T680" s="180">
        <v>28.3</v>
      </c>
      <c r="U680" s="180">
        <f t="shared" si="21"/>
        <v>41.45</v>
      </c>
      <c r="V680" s="180">
        <v>100</v>
      </c>
      <c r="W680" s="180">
        <v>31.57</v>
      </c>
      <c r="X680" s="151" t="s">
        <v>2235</v>
      </c>
      <c r="Y680" s="180">
        <v>3</v>
      </c>
      <c r="Z680" s="180">
        <v>12</v>
      </c>
      <c r="AA680" s="180">
        <v>3</v>
      </c>
      <c r="AB680" s="180">
        <v>16</v>
      </c>
      <c r="AC680" s="180"/>
      <c r="AD680" s="180">
        <f t="shared" si="22"/>
        <v>28.3</v>
      </c>
      <c r="AE680" s="195">
        <v>5</v>
      </c>
      <c r="AF680" s="178">
        <v>100</v>
      </c>
      <c r="AG680" s="179" t="s">
        <v>2023</v>
      </c>
      <c r="AH680" s="180" t="s">
        <v>2024</v>
      </c>
      <c r="AI680" s="181">
        <v>50</v>
      </c>
      <c r="AJ680" s="179" t="s">
        <v>2025</v>
      </c>
      <c r="AK680" s="180" t="s">
        <v>2026</v>
      </c>
      <c r="AL680" s="181">
        <v>30</v>
      </c>
      <c r="AM680" s="179" t="s">
        <v>2117</v>
      </c>
      <c r="AN680" s="180" t="s">
        <v>2118</v>
      </c>
      <c r="AO680" s="181">
        <v>10</v>
      </c>
      <c r="AP680" s="179"/>
      <c r="AQ680" s="180"/>
      <c r="AR680" s="181"/>
      <c r="AS680" s="179" t="s">
        <v>2236</v>
      </c>
      <c r="AT680" s="180" t="s">
        <v>2028</v>
      </c>
      <c r="AU680" s="181">
        <v>5</v>
      </c>
      <c r="AV680" s="179" t="s">
        <v>2027</v>
      </c>
      <c r="AW680" s="180" t="s">
        <v>2028</v>
      </c>
      <c r="AX680" s="181">
        <v>5</v>
      </c>
      <c r="AY680" s="162"/>
      <c r="AZ680" s="70"/>
      <c r="BA680" s="70"/>
      <c r="BB680" s="70"/>
      <c r="BC680" s="70"/>
      <c r="BD680" s="29"/>
      <c r="BE680" s="29"/>
      <c r="BF680" s="29"/>
      <c r="BG680" s="29"/>
      <c r="BH680" s="29"/>
      <c r="BI680" s="29"/>
    </row>
    <row r="681" spans="1:61" ht="55.2" x14ac:dyDescent="0.3">
      <c r="A681" s="115">
        <v>1502</v>
      </c>
      <c r="B681" s="116" t="s">
        <v>2013</v>
      </c>
      <c r="C681" s="115">
        <v>7</v>
      </c>
      <c r="D681" s="117"/>
      <c r="E681" s="118" t="s">
        <v>2237</v>
      </c>
      <c r="F681" s="119">
        <v>39821</v>
      </c>
      <c r="G681" s="118" t="s">
        <v>2238</v>
      </c>
      <c r="H681" s="120">
        <v>2017</v>
      </c>
      <c r="I681" s="118" t="s">
        <v>2239</v>
      </c>
      <c r="J681" s="121">
        <v>19008.509999999998</v>
      </c>
      <c r="K681" s="329" t="s">
        <v>2017</v>
      </c>
      <c r="L681" s="180" t="s">
        <v>2214</v>
      </c>
      <c r="M681" s="180" t="s">
        <v>2215</v>
      </c>
      <c r="N681" s="180" t="s">
        <v>2240</v>
      </c>
      <c r="O681" s="180" t="s">
        <v>2241</v>
      </c>
      <c r="P681" s="180">
        <v>3020100</v>
      </c>
      <c r="Q681" s="180">
        <f t="shared" si="20"/>
        <v>49.44</v>
      </c>
      <c r="R681" s="180">
        <v>2.2400000000000002</v>
      </c>
      <c r="S681" s="180">
        <v>0.56000000000000005</v>
      </c>
      <c r="T681" s="180">
        <v>46.64</v>
      </c>
      <c r="U681" s="180">
        <f t="shared" si="21"/>
        <v>49.44</v>
      </c>
      <c r="V681" s="180">
        <v>56.67</v>
      </c>
      <c r="W681" s="180">
        <v>31.57</v>
      </c>
      <c r="X681" s="180" t="s">
        <v>2242</v>
      </c>
      <c r="Y681" s="180">
        <v>3</v>
      </c>
      <c r="Z681" s="180">
        <v>12</v>
      </c>
      <c r="AA681" s="180"/>
      <c r="AB681" s="180">
        <v>16</v>
      </c>
      <c r="AC681" s="180"/>
      <c r="AD681" s="180">
        <f t="shared" si="22"/>
        <v>46.64</v>
      </c>
      <c r="AE681" s="195">
        <v>5</v>
      </c>
      <c r="AF681" s="178">
        <v>80</v>
      </c>
      <c r="AG681" s="179" t="s">
        <v>2023</v>
      </c>
      <c r="AH681" s="180" t="s">
        <v>2024</v>
      </c>
      <c r="AI681" s="181">
        <v>40</v>
      </c>
      <c r="AJ681" s="179" t="s">
        <v>2025</v>
      </c>
      <c r="AK681" s="180" t="s">
        <v>2026</v>
      </c>
      <c r="AL681" s="181">
        <v>20</v>
      </c>
      <c r="AM681" s="179" t="s">
        <v>2243</v>
      </c>
      <c r="AN681" s="180" t="s">
        <v>2029</v>
      </c>
      <c r="AO681" s="181">
        <v>15</v>
      </c>
      <c r="AP681" s="179"/>
      <c r="AQ681" s="180"/>
      <c r="AR681" s="181"/>
      <c r="AS681" s="179" t="s">
        <v>2027</v>
      </c>
      <c r="AT681" s="180" t="s">
        <v>2028</v>
      </c>
      <c r="AU681" s="181">
        <v>25</v>
      </c>
      <c r="AV681" s="179"/>
      <c r="AW681" s="180"/>
      <c r="AX681" s="181"/>
      <c r="AY681" s="162"/>
      <c r="AZ681" s="70"/>
      <c r="BA681" s="70"/>
      <c r="BB681" s="70"/>
      <c r="BC681" s="70"/>
      <c r="BD681" s="29"/>
      <c r="BE681" s="29"/>
      <c r="BF681" s="29"/>
      <c r="BG681" s="29"/>
      <c r="BH681" s="29"/>
      <c r="BI681" s="29"/>
    </row>
    <row r="682" spans="1:61" ht="55.2" x14ac:dyDescent="0.3">
      <c r="A682" s="115">
        <v>1502</v>
      </c>
      <c r="B682" s="116" t="s">
        <v>2013</v>
      </c>
      <c r="C682" s="115">
        <v>6</v>
      </c>
      <c r="D682" s="117"/>
      <c r="E682" s="118" t="s">
        <v>2024</v>
      </c>
      <c r="F682" s="119">
        <v>20631</v>
      </c>
      <c r="G682" s="118" t="s">
        <v>2244</v>
      </c>
      <c r="H682" s="120">
        <v>2017</v>
      </c>
      <c r="I682" s="118" t="s">
        <v>2245</v>
      </c>
      <c r="J682" s="121">
        <v>91997.64</v>
      </c>
      <c r="K682" s="329" t="s">
        <v>2017</v>
      </c>
      <c r="L682" s="520" t="s">
        <v>2214</v>
      </c>
      <c r="M682" s="520" t="s">
        <v>2215</v>
      </c>
      <c r="N682" s="520" t="s">
        <v>2246</v>
      </c>
      <c r="O682" s="520" t="s">
        <v>2247</v>
      </c>
      <c r="P682" s="180">
        <v>3016900</v>
      </c>
      <c r="Q682" s="180">
        <f t="shared" si="20"/>
        <v>55.300000000000004</v>
      </c>
      <c r="R682" s="180">
        <v>10.82</v>
      </c>
      <c r="S682" s="180">
        <v>2.71</v>
      </c>
      <c r="T682" s="180">
        <v>41.77</v>
      </c>
      <c r="U682" s="180">
        <f t="shared" si="21"/>
        <v>55.300000000000004</v>
      </c>
      <c r="V682" s="180">
        <v>33.33</v>
      </c>
      <c r="W682" s="180">
        <v>35</v>
      </c>
      <c r="X682" s="180" t="s">
        <v>2248</v>
      </c>
      <c r="Y682" s="180">
        <v>3</v>
      </c>
      <c r="Z682" s="180">
        <v>10</v>
      </c>
      <c r="AA682" s="180">
        <v>3</v>
      </c>
      <c r="AB682" s="180">
        <v>16</v>
      </c>
      <c r="AC682" s="180"/>
      <c r="AD682" s="180">
        <f t="shared" si="22"/>
        <v>41.77</v>
      </c>
      <c r="AE682" s="195">
        <v>5</v>
      </c>
      <c r="AF682" s="178">
        <v>0</v>
      </c>
      <c r="AG682" s="179" t="s">
        <v>2023</v>
      </c>
      <c r="AH682" s="180" t="s">
        <v>2024</v>
      </c>
      <c r="AI682" s="181">
        <v>40</v>
      </c>
      <c r="AJ682" s="179" t="s">
        <v>2025</v>
      </c>
      <c r="AK682" s="180" t="s">
        <v>2026</v>
      </c>
      <c r="AL682" s="181">
        <v>40</v>
      </c>
      <c r="AM682" s="179"/>
      <c r="AN682" s="180"/>
      <c r="AO682" s="181"/>
      <c r="AP682" s="179"/>
      <c r="AQ682" s="180"/>
      <c r="AR682" s="181"/>
      <c r="AS682" s="179" t="s">
        <v>2027</v>
      </c>
      <c r="AT682" s="180" t="s">
        <v>2028</v>
      </c>
      <c r="AU682" s="181">
        <v>20</v>
      </c>
      <c r="AV682" s="179"/>
      <c r="AW682" s="180"/>
      <c r="AX682" s="181"/>
      <c r="AY682" s="162"/>
      <c r="AZ682" s="70"/>
      <c r="BA682" s="70"/>
      <c r="BB682" s="70"/>
      <c r="BC682" s="70"/>
      <c r="BD682" s="29"/>
      <c r="BE682" s="29"/>
      <c r="BF682" s="29"/>
      <c r="BG682" s="29"/>
      <c r="BH682" s="29"/>
      <c r="BI682" s="29"/>
    </row>
    <row r="683" spans="1:61" ht="124.2" x14ac:dyDescent="0.3">
      <c r="A683" s="115">
        <v>1502</v>
      </c>
      <c r="B683" s="116" t="s">
        <v>2013</v>
      </c>
      <c r="C683" s="115">
        <v>5</v>
      </c>
      <c r="D683" s="117"/>
      <c r="E683" s="118" t="s">
        <v>2040</v>
      </c>
      <c r="F683" s="119">
        <v>13411</v>
      </c>
      <c r="G683" s="118" t="s">
        <v>2249</v>
      </c>
      <c r="H683" s="120">
        <v>2017</v>
      </c>
      <c r="I683" s="118" t="s">
        <v>2250</v>
      </c>
      <c r="J683" s="121">
        <v>53096.4</v>
      </c>
      <c r="K683" s="329" t="s">
        <v>2017</v>
      </c>
      <c r="L683" s="180" t="s">
        <v>2018</v>
      </c>
      <c r="M683" s="180" t="s">
        <v>2019</v>
      </c>
      <c r="N683" s="180" t="s">
        <v>2251</v>
      </c>
      <c r="O683" s="180" t="s">
        <v>2252</v>
      </c>
      <c r="P683" s="180">
        <v>3016500</v>
      </c>
      <c r="Q683" s="180">
        <f t="shared" si="20"/>
        <v>36.11</v>
      </c>
      <c r="R683" s="180">
        <v>6.25</v>
      </c>
      <c r="S683" s="180">
        <v>1.56</v>
      </c>
      <c r="T683" s="180">
        <v>28.3</v>
      </c>
      <c r="U683" s="180">
        <f t="shared" si="21"/>
        <v>36.11</v>
      </c>
      <c r="V683" s="180">
        <v>42.08</v>
      </c>
      <c r="W683" s="180">
        <v>33.229999999999997</v>
      </c>
      <c r="X683" s="180" t="s">
        <v>2253</v>
      </c>
      <c r="Y683" s="180">
        <v>6</v>
      </c>
      <c r="Z683" s="180">
        <v>4</v>
      </c>
      <c r="AA683" s="180">
        <v>3</v>
      </c>
      <c r="AB683" s="180">
        <v>16</v>
      </c>
      <c r="AC683" s="180"/>
      <c r="AD683" s="180">
        <f t="shared" si="22"/>
        <v>28.3</v>
      </c>
      <c r="AE683" s="195">
        <v>5</v>
      </c>
      <c r="AF683" s="178">
        <v>40</v>
      </c>
      <c r="AG683" s="179" t="s">
        <v>2023</v>
      </c>
      <c r="AH683" s="180" t="s">
        <v>2024</v>
      </c>
      <c r="AI683" s="181">
        <v>20</v>
      </c>
      <c r="AJ683" s="179" t="s">
        <v>2025</v>
      </c>
      <c r="AK683" s="180" t="s">
        <v>2026</v>
      </c>
      <c r="AL683" s="181">
        <v>20</v>
      </c>
      <c r="AM683" s="179"/>
      <c r="AN683" s="180"/>
      <c r="AO683" s="181"/>
      <c r="AP683" s="179"/>
      <c r="AQ683" s="180"/>
      <c r="AR683" s="181"/>
      <c r="AS683" s="179" t="s">
        <v>2027</v>
      </c>
      <c r="AT683" s="180" t="s">
        <v>2028</v>
      </c>
      <c r="AU683" s="181">
        <v>60</v>
      </c>
      <c r="AV683" s="179"/>
      <c r="AW683" s="180"/>
      <c r="AX683" s="181"/>
      <c r="AY683" s="162"/>
      <c r="AZ683" s="70"/>
      <c r="BA683" s="70"/>
      <c r="BB683" s="70"/>
      <c r="BC683" s="70"/>
      <c r="BD683" s="29"/>
      <c r="BE683" s="29"/>
      <c r="BF683" s="29"/>
      <c r="BG683" s="29"/>
      <c r="BH683" s="29"/>
      <c r="BI683" s="29"/>
    </row>
    <row r="684" spans="1:61" ht="69" x14ac:dyDescent="0.3">
      <c r="A684" s="115">
        <v>1502</v>
      </c>
      <c r="B684" s="116" t="s">
        <v>2013</v>
      </c>
      <c r="C684" s="115">
        <v>4</v>
      </c>
      <c r="D684" s="117"/>
      <c r="E684" s="118" t="s">
        <v>2254</v>
      </c>
      <c r="F684" s="119" t="s">
        <v>2255</v>
      </c>
      <c r="G684" s="118" t="s">
        <v>7441</v>
      </c>
      <c r="H684" s="120" t="s">
        <v>8745</v>
      </c>
      <c r="I684" s="118" t="s">
        <v>2256</v>
      </c>
      <c r="J684" s="121" t="s">
        <v>2257</v>
      </c>
      <c r="K684" s="329" t="s">
        <v>2017</v>
      </c>
      <c r="L684" s="180" t="s">
        <v>2018</v>
      </c>
      <c r="M684" s="180" t="s">
        <v>2019</v>
      </c>
      <c r="N684" s="180" t="s">
        <v>2258</v>
      </c>
      <c r="O684" s="180" t="s">
        <v>2259</v>
      </c>
      <c r="P684" s="180" t="s">
        <v>2260</v>
      </c>
      <c r="Q684" s="180">
        <f t="shared" si="20"/>
        <v>43.150000000000006</v>
      </c>
      <c r="R684" s="180">
        <v>13.68</v>
      </c>
      <c r="S684" s="180">
        <v>3.42</v>
      </c>
      <c r="T684" s="180">
        <v>26.05</v>
      </c>
      <c r="U684" s="180">
        <f t="shared" si="21"/>
        <v>43.150000000000006</v>
      </c>
      <c r="V684" s="180">
        <v>100</v>
      </c>
      <c r="W684" s="180">
        <v>63.7</v>
      </c>
      <c r="X684" s="180" t="s">
        <v>2261</v>
      </c>
      <c r="Y684" s="180">
        <v>3</v>
      </c>
      <c r="Z684" s="180">
        <v>10</v>
      </c>
      <c r="AA684" s="180">
        <v>4</v>
      </c>
      <c r="AB684" s="180">
        <v>16</v>
      </c>
      <c r="AC684" s="180"/>
      <c r="AD684" s="180">
        <f t="shared" si="22"/>
        <v>26.05</v>
      </c>
      <c r="AE684" s="195">
        <v>5</v>
      </c>
      <c r="AF684" s="178">
        <v>100</v>
      </c>
      <c r="AG684" s="179" t="s">
        <v>2039</v>
      </c>
      <c r="AH684" s="180" t="s">
        <v>2026</v>
      </c>
      <c r="AI684" s="181">
        <v>40</v>
      </c>
      <c r="AJ684" s="179" t="s">
        <v>2023</v>
      </c>
      <c r="AK684" s="180" t="s">
        <v>2024</v>
      </c>
      <c r="AL684" s="181">
        <v>30</v>
      </c>
      <c r="AM684" s="179" t="s">
        <v>2262</v>
      </c>
      <c r="AN684" s="180" t="s">
        <v>2263</v>
      </c>
      <c r="AO684" s="181">
        <v>10</v>
      </c>
      <c r="AP684" s="179"/>
      <c r="AQ684" s="180"/>
      <c r="AR684" s="181"/>
      <c r="AS684" s="179" t="s">
        <v>2027</v>
      </c>
      <c r="AT684" s="180" t="s">
        <v>2028</v>
      </c>
      <c r="AU684" s="181">
        <v>20</v>
      </c>
      <c r="AV684" s="179"/>
      <c r="AW684" s="180"/>
      <c r="AX684" s="181"/>
      <c r="AY684" s="162"/>
      <c r="AZ684" s="70"/>
      <c r="BA684" s="70"/>
      <c r="BB684" s="70"/>
      <c r="BC684" s="70"/>
      <c r="BD684" s="29"/>
      <c r="BE684" s="29"/>
      <c r="BF684" s="29"/>
      <c r="BG684" s="29"/>
      <c r="BH684" s="29"/>
      <c r="BI684" s="29"/>
    </row>
    <row r="685" spans="1:61" ht="41.4" x14ac:dyDescent="0.3">
      <c r="A685" s="115">
        <v>1502</v>
      </c>
      <c r="B685" s="116" t="s">
        <v>2013</v>
      </c>
      <c r="C685" s="115">
        <v>5</v>
      </c>
      <c r="D685" s="117"/>
      <c r="E685" s="118" t="s">
        <v>2164</v>
      </c>
      <c r="F685" s="119">
        <v>14926</v>
      </c>
      <c r="G685" s="118" t="s">
        <v>2264</v>
      </c>
      <c r="H685" s="120">
        <v>2017</v>
      </c>
      <c r="I685" s="118" t="s">
        <v>2265</v>
      </c>
      <c r="J685" s="121">
        <v>21614.75</v>
      </c>
      <c r="K685" s="329" t="s">
        <v>2017</v>
      </c>
      <c r="L685" s="180" t="s">
        <v>2018</v>
      </c>
      <c r="M685" s="180" t="s">
        <v>2019</v>
      </c>
      <c r="N685" s="180" t="s">
        <v>2266</v>
      </c>
      <c r="O685" s="180" t="s">
        <v>2267</v>
      </c>
      <c r="P685" s="180">
        <v>3010300</v>
      </c>
      <c r="Q685" s="180">
        <f t="shared" si="20"/>
        <v>44.95</v>
      </c>
      <c r="R685" s="180">
        <v>2.54</v>
      </c>
      <c r="S685" s="180">
        <v>0.64</v>
      </c>
      <c r="T685" s="180">
        <v>41.77</v>
      </c>
      <c r="U685" s="180">
        <f t="shared" si="21"/>
        <v>44.95</v>
      </c>
      <c r="V685" s="180">
        <v>30</v>
      </c>
      <c r="W685" s="180">
        <v>38.33</v>
      </c>
      <c r="X685" s="180" t="s">
        <v>2268</v>
      </c>
      <c r="Y685" s="180">
        <v>3</v>
      </c>
      <c r="Z685" s="180">
        <v>12</v>
      </c>
      <c r="AA685" s="180">
        <v>3</v>
      </c>
      <c r="AB685" s="180">
        <v>16</v>
      </c>
      <c r="AC685" s="180"/>
      <c r="AD685" s="180">
        <f t="shared" si="22"/>
        <v>41.77</v>
      </c>
      <c r="AE685" s="195">
        <v>5</v>
      </c>
      <c r="AF685" s="178">
        <v>30</v>
      </c>
      <c r="AG685" s="179" t="s">
        <v>2023</v>
      </c>
      <c r="AH685" s="180" t="s">
        <v>2024</v>
      </c>
      <c r="AI685" s="181">
        <v>30</v>
      </c>
      <c r="AJ685" s="179" t="s">
        <v>2025</v>
      </c>
      <c r="AK685" s="180" t="s">
        <v>2026</v>
      </c>
      <c r="AL685" s="181">
        <v>30</v>
      </c>
      <c r="AM685" s="179"/>
      <c r="AN685" s="180"/>
      <c r="AO685" s="181"/>
      <c r="AP685" s="179"/>
      <c r="AQ685" s="180"/>
      <c r="AR685" s="181"/>
      <c r="AS685" s="179" t="s">
        <v>2027</v>
      </c>
      <c r="AT685" s="180" t="s">
        <v>2028</v>
      </c>
      <c r="AU685" s="181">
        <v>40</v>
      </c>
      <c r="AV685" s="179"/>
      <c r="AW685" s="180"/>
      <c r="AX685" s="181"/>
      <c r="AY685" s="162"/>
      <c r="AZ685" s="70"/>
      <c r="BA685" s="70"/>
      <c r="BB685" s="70"/>
      <c r="BC685" s="70"/>
      <c r="BD685" s="29"/>
      <c r="BE685" s="29"/>
      <c r="BF685" s="29"/>
      <c r="BG685" s="29"/>
      <c r="BH685" s="29"/>
      <c r="BI685" s="29"/>
    </row>
    <row r="686" spans="1:61" ht="96.6" x14ac:dyDescent="0.3">
      <c r="A686" s="115">
        <v>1502</v>
      </c>
      <c r="B686" s="116" t="s">
        <v>2013</v>
      </c>
      <c r="C686" s="115">
        <v>4</v>
      </c>
      <c r="D686" s="117"/>
      <c r="E686" s="118" t="s">
        <v>2269</v>
      </c>
      <c r="F686" s="119">
        <v>27939</v>
      </c>
      <c r="G686" s="118" t="s">
        <v>2270</v>
      </c>
      <c r="H686" s="120">
        <v>2018</v>
      </c>
      <c r="I686" s="118" t="s">
        <v>2271</v>
      </c>
      <c r="J686" s="121">
        <v>19300.88</v>
      </c>
      <c r="K686" s="329" t="s">
        <v>2017</v>
      </c>
      <c r="L686" s="180" t="s">
        <v>2214</v>
      </c>
      <c r="M686" s="180" t="s">
        <v>2215</v>
      </c>
      <c r="N686" s="180" t="s">
        <v>2272</v>
      </c>
      <c r="O686" s="180" t="s">
        <v>2273</v>
      </c>
      <c r="P686" s="180">
        <v>30900300</v>
      </c>
      <c r="Q686" s="180">
        <f t="shared" si="20"/>
        <v>23.93</v>
      </c>
      <c r="R686" s="180">
        <v>2.27</v>
      </c>
      <c r="S686" s="180">
        <v>0.56999999999999995</v>
      </c>
      <c r="T686" s="180">
        <v>21.09</v>
      </c>
      <c r="U686" s="180">
        <f t="shared" si="21"/>
        <v>23.93</v>
      </c>
      <c r="V686" s="180">
        <v>100</v>
      </c>
      <c r="W686" s="180">
        <v>8.23</v>
      </c>
      <c r="X686" s="180" t="s">
        <v>2274</v>
      </c>
      <c r="Y686" s="180">
        <v>3</v>
      </c>
      <c r="Z686" s="180">
        <v>1</v>
      </c>
      <c r="AA686" s="180">
        <v>2</v>
      </c>
      <c r="AB686" s="180">
        <v>44</v>
      </c>
      <c r="AC686" s="180"/>
      <c r="AD686" s="180">
        <f t="shared" si="22"/>
        <v>21.09</v>
      </c>
      <c r="AE686" s="195">
        <v>5</v>
      </c>
      <c r="AF686" s="178">
        <v>100</v>
      </c>
      <c r="AG686" s="179" t="s">
        <v>2023</v>
      </c>
      <c r="AH686" s="180" t="s">
        <v>2024</v>
      </c>
      <c r="AI686" s="181">
        <v>40</v>
      </c>
      <c r="AJ686" s="179" t="s">
        <v>2025</v>
      </c>
      <c r="AK686" s="180" t="s">
        <v>2026</v>
      </c>
      <c r="AL686" s="181">
        <v>30</v>
      </c>
      <c r="AM686" s="179" t="s">
        <v>2194</v>
      </c>
      <c r="AN686" s="180" t="s">
        <v>2195</v>
      </c>
      <c r="AO686" s="181">
        <v>10</v>
      </c>
      <c r="AP686" s="179"/>
      <c r="AQ686" s="180"/>
      <c r="AR686" s="181"/>
      <c r="AS686" s="179" t="s">
        <v>2027</v>
      </c>
      <c r="AT686" s="180" t="s">
        <v>2028</v>
      </c>
      <c r="AU686" s="181">
        <v>20</v>
      </c>
      <c r="AV686" s="179"/>
      <c r="AW686" s="180"/>
      <c r="AX686" s="181"/>
      <c r="AY686" s="162"/>
      <c r="AZ686" s="70"/>
      <c r="BA686" s="70"/>
      <c r="BB686" s="70"/>
      <c r="BC686" s="70"/>
      <c r="BD686" s="29"/>
      <c r="BE686" s="29"/>
      <c r="BF686" s="29"/>
      <c r="BG686" s="29"/>
      <c r="BH686" s="29"/>
      <c r="BI686" s="29"/>
    </row>
    <row r="687" spans="1:61" ht="55.2" x14ac:dyDescent="0.3">
      <c r="A687" s="115">
        <v>1502</v>
      </c>
      <c r="B687" s="116" t="s">
        <v>2013</v>
      </c>
      <c r="C687" s="115"/>
      <c r="D687" s="117"/>
      <c r="E687" s="118" t="s">
        <v>2275</v>
      </c>
      <c r="F687" s="119">
        <v>31345</v>
      </c>
      <c r="G687" s="118" t="s">
        <v>2276</v>
      </c>
      <c r="H687" s="120" t="s">
        <v>2277</v>
      </c>
      <c r="I687" s="118" t="s">
        <v>2278</v>
      </c>
      <c r="J687" s="121" t="s">
        <v>2279</v>
      </c>
      <c r="K687" s="329" t="s">
        <v>2017</v>
      </c>
      <c r="L687" s="180" t="s">
        <v>2018</v>
      </c>
      <c r="M687" s="180" t="s">
        <v>2019</v>
      </c>
      <c r="N687" s="180" t="s">
        <v>2280</v>
      </c>
      <c r="O687" s="180" t="s">
        <v>2281</v>
      </c>
      <c r="P687" s="180">
        <v>1621001</v>
      </c>
      <c r="Q687" s="180">
        <f t="shared" si="20"/>
        <v>14.809999999999999</v>
      </c>
      <c r="R687" s="180">
        <v>5.05</v>
      </c>
      <c r="S687" s="180">
        <v>1.26</v>
      </c>
      <c r="T687" s="180">
        <v>8.5</v>
      </c>
      <c r="U687" s="180">
        <f t="shared" si="21"/>
        <v>14.809999999999999</v>
      </c>
      <c r="V687" s="180">
        <v>100</v>
      </c>
      <c r="W687" s="180">
        <v>78.77</v>
      </c>
      <c r="X687" s="180" t="s">
        <v>2282</v>
      </c>
      <c r="Y687" s="180">
        <v>3</v>
      </c>
      <c r="Z687" s="180">
        <v>10</v>
      </c>
      <c r="AA687" s="180">
        <v>6</v>
      </c>
      <c r="AB687" s="180">
        <v>44</v>
      </c>
      <c r="AC687" s="180"/>
      <c r="AD687" s="180">
        <f t="shared" si="22"/>
        <v>8.5</v>
      </c>
      <c r="AE687" s="195">
        <v>5</v>
      </c>
      <c r="AF687" s="178">
        <v>100</v>
      </c>
      <c r="AG687" s="179" t="s">
        <v>2023</v>
      </c>
      <c r="AH687" s="180" t="s">
        <v>2024</v>
      </c>
      <c r="AI687" s="181">
        <v>10</v>
      </c>
      <c r="AJ687" s="179" t="s">
        <v>2025</v>
      </c>
      <c r="AK687" s="180" t="s">
        <v>2026</v>
      </c>
      <c r="AL687" s="181">
        <v>10</v>
      </c>
      <c r="AM687" s="179"/>
      <c r="AN687" s="180"/>
      <c r="AO687" s="181"/>
      <c r="AP687" s="179"/>
      <c r="AQ687" s="180"/>
      <c r="AR687" s="181"/>
      <c r="AS687" s="179" t="s">
        <v>2027</v>
      </c>
      <c r="AT687" s="180" t="s">
        <v>2283</v>
      </c>
      <c r="AU687" s="181">
        <v>80</v>
      </c>
      <c r="AV687" s="179"/>
      <c r="AW687" s="180"/>
      <c r="AX687" s="181"/>
      <c r="AY687" s="162"/>
      <c r="AZ687" s="70"/>
      <c r="BA687" s="70"/>
      <c r="BB687" s="70"/>
      <c r="BC687" s="70"/>
      <c r="BD687" s="29"/>
      <c r="BE687" s="29"/>
      <c r="BF687" s="29"/>
      <c r="BG687" s="29"/>
      <c r="BH687" s="29"/>
      <c r="BI687" s="29"/>
    </row>
    <row r="688" spans="1:61" s="39" customFormat="1" ht="69" x14ac:dyDescent="0.3">
      <c r="A688" s="474">
        <v>1510</v>
      </c>
      <c r="B688" s="521" t="s">
        <v>1746</v>
      </c>
      <c r="C688" s="120">
        <v>8</v>
      </c>
      <c r="D688" s="399" t="s">
        <v>1751</v>
      </c>
      <c r="E688" s="120" t="s">
        <v>1748</v>
      </c>
      <c r="F688" s="522">
        <v>10756</v>
      </c>
      <c r="G688" s="120" t="s">
        <v>1752</v>
      </c>
      <c r="H688" s="120">
        <v>2018</v>
      </c>
      <c r="I688" s="523" t="s">
        <v>1753</v>
      </c>
      <c r="J688" s="121">
        <v>66270.86</v>
      </c>
      <c r="K688" s="180" t="s">
        <v>790</v>
      </c>
      <c r="L688" s="180" t="s">
        <v>1754</v>
      </c>
      <c r="M688" s="180" t="s">
        <v>1749</v>
      </c>
      <c r="N688" s="180" t="s">
        <v>1755</v>
      </c>
      <c r="O688" s="180" t="s">
        <v>1756</v>
      </c>
      <c r="P688" s="180">
        <v>1180026</v>
      </c>
      <c r="Q688" s="180">
        <v>0</v>
      </c>
      <c r="R688" s="180">
        <v>0</v>
      </c>
      <c r="S688" s="180">
        <v>0</v>
      </c>
      <c r="T688" s="180">
        <v>13.11</v>
      </c>
      <c r="U688" s="180">
        <v>13.11</v>
      </c>
      <c r="V688" s="180">
        <v>100</v>
      </c>
      <c r="W688" s="180">
        <v>64</v>
      </c>
      <c r="X688" s="209" t="s">
        <v>1750</v>
      </c>
      <c r="Y688" s="180">
        <v>6</v>
      </c>
      <c r="Z688" s="180">
        <v>1</v>
      </c>
      <c r="AA688" s="180">
        <v>1</v>
      </c>
      <c r="AB688" s="180">
        <v>23</v>
      </c>
      <c r="AC688" s="180">
        <v>80</v>
      </c>
      <c r="AD688" s="180">
        <v>13.11</v>
      </c>
      <c r="AE688" s="195">
        <v>5</v>
      </c>
      <c r="AF688" s="201">
        <v>100</v>
      </c>
      <c r="AG688" s="179" t="s">
        <v>1747</v>
      </c>
      <c r="AH688" s="180" t="s">
        <v>8091</v>
      </c>
      <c r="AI688" s="195">
        <v>20</v>
      </c>
      <c r="AJ688" s="179" t="s">
        <v>1757</v>
      </c>
      <c r="AK688" s="180" t="s">
        <v>1758</v>
      </c>
      <c r="AL688" s="195">
        <v>20</v>
      </c>
      <c r="AM688" s="179" t="s">
        <v>1759</v>
      </c>
      <c r="AN688" s="180" t="s">
        <v>8092</v>
      </c>
      <c r="AO688" s="195">
        <v>10</v>
      </c>
      <c r="AP688" s="179" t="s">
        <v>8093</v>
      </c>
      <c r="AQ688" s="180" t="s">
        <v>8094</v>
      </c>
      <c r="AR688" s="195">
        <v>10</v>
      </c>
      <c r="AS688" s="179" t="s">
        <v>1751</v>
      </c>
      <c r="AT688" s="180" t="s">
        <v>1748</v>
      </c>
      <c r="AU688" s="195">
        <v>20</v>
      </c>
      <c r="AV688" s="179" t="s">
        <v>1760</v>
      </c>
      <c r="AW688" s="180"/>
      <c r="AX688" s="180">
        <v>20</v>
      </c>
      <c r="AY688" s="179"/>
      <c r="AZ688" s="53"/>
      <c r="BA688" s="53"/>
      <c r="BB688" s="29"/>
      <c r="BC688" s="29"/>
      <c r="BD688" s="29"/>
      <c r="BE688" s="29"/>
      <c r="BF688" s="29"/>
      <c r="BG688" s="29"/>
      <c r="BH688" s="29"/>
      <c r="BI688" s="29"/>
    </row>
    <row r="689" spans="1:61" s="39" customFormat="1" ht="110.4" x14ac:dyDescent="0.3">
      <c r="A689" s="474">
        <v>1510</v>
      </c>
      <c r="B689" s="521" t="s">
        <v>1746</v>
      </c>
      <c r="C689" s="120">
        <v>7</v>
      </c>
      <c r="D689" s="399" t="s">
        <v>1751</v>
      </c>
      <c r="E689" s="120" t="s">
        <v>1761</v>
      </c>
      <c r="F689" s="522">
        <v>18697</v>
      </c>
      <c r="G689" s="120" t="s">
        <v>1762</v>
      </c>
      <c r="H689" s="120">
        <v>2002</v>
      </c>
      <c r="I689" s="523" t="s">
        <v>1763</v>
      </c>
      <c r="J689" s="121">
        <v>75112.67</v>
      </c>
      <c r="K689" s="180" t="s">
        <v>844</v>
      </c>
      <c r="L689" s="180" t="s">
        <v>1764</v>
      </c>
      <c r="M689" s="180" t="s">
        <v>1765</v>
      </c>
      <c r="N689" s="180" t="s">
        <v>1766</v>
      </c>
      <c r="O689" s="180" t="s">
        <v>1767</v>
      </c>
      <c r="P689" s="180">
        <v>1020020</v>
      </c>
      <c r="Q689" s="208">
        <v>2.3529411764705883</v>
      </c>
      <c r="R689" s="180">
        <v>0</v>
      </c>
      <c r="S689" s="180">
        <v>2.35</v>
      </c>
      <c r="T689" s="180">
        <v>18.829999999999998</v>
      </c>
      <c r="U689" s="180">
        <v>21.18</v>
      </c>
      <c r="V689" s="180">
        <v>89</v>
      </c>
      <c r="W689" s="180">
        <v>100</v>
      </c>
      <c r="X689" s="209" t="s">
        <v>1750</v>
      </c>
      <c r="Y689" s="180">
        <v>3</v>
      </c>
      <c r="Z689" s="180">
        <v>11</v>
      </c>
      <c r="AA689" s="180">
        <v>5</v>
      </c>
      <c r="AB689" s="180">
        <v>4</v>
      </c>
      <c r="AC689" s="180">
        <v>298</v>
      </c>
      <c r="AD689" s="180">
        <v>18.829999999999998</v>
      </c>
      <c r="AE689" s="195">
        <v>5</v>
      </c>
      <c r="AF689" s="201">
        <v>58</v>
      </c>
      <c r="AG689" s="179" t="s">
        <v>1751</v>
      </c>
      <c r="AH689" s="180" t="s">
        <v>1761</v>
      </c>
      <c r="AI689" s="195">
        <v>100</v>
      </c>
      <c r="AJ689" s="179"/>
      <c r="AK689" s="180"/>
      <c r="AL689" s="195"/>
      <c r="AM689" s="179"/>
      <c r="AN689" s="180"/>
      <c r="AO689" s="195"/>
      <c r="AP689" s="179"/>
      <c r="AQ689" s="180"/>
      <c r="AR689" s="195"/>
      <c r="AS689" s="179"/>
      <c r="AT689" s="180"/>
      <c r="AU689" s="180"/>
      <c r="AV689" s="179"/>
      <c r="AW689" s="180"/>
      <c r="AX689" s="180"/>
      <c r="AY689" s="179"/>
      <c r="AZ689" s="53"/>
      <c r="BA689" s="53"/>
      <c r="BB689" s="29"/>
      <c r="BC689" s="29"/>
      <c r="BD689" s="29"/>
      <c r="BE689" s="29"/>
      <c r="BF689" s="29"/>
      <c r="BG689" s="29"/>
      <c r="BH689" s="29"/>
      <c r="BI689" s="29"/>
    </row>
    <row r="690" spans="1:61" s="39" customFormat="1" ht="151.80000000000001" x14ac:dyDescent="0.3">
      <c r="A690" s="474">
        <v>1510</v>
      </c>
      <c r="B690" s="521" t="s">
        <v>1746</v>
      </c>
      <c r="C690" s="120">
        <v>3</v>
      </c>
      <c r="D690" s="399" t="s">
        <v>1757</v>
      </c>
      <c r="E690" s="120" t="s">
        <v>1768</v>
      </c>
      <c r="F690" s="522">
        <v>38248</v>
      </c>
      <c r="G690" s="120" t="s">
        <v>1769</v>
      </c>
      <c r="H690" s="120">
        <v>2006</v>
      </c>
      <c r="I690" s="523" t="s">
        <v>1770</v>
      </c>
      <c r="J690" s="121">
        <v>50492.4</v>
      </c>
      <c r="K690" s="180" t="s">
        <v>655</v>
      </c>
      <c r="L690" s="180" t="s">
        <v>1771</v>
      </c>
      <c r="M690" s="180" t="s">
        <v>1772</v>
      </c>
      <c r="N690" s="180" t="s">
        <v>1773</v>
      </c>
      <c r="O690" s="180" t="s">
        <v>1774</v>
      </c>
      <c r="P690" s="180">
        <v>1070007</v>
      </c>
      <c r="Q690" s="180">
        <v>17</v>
      </c>
      <c r="R690" s="180">
        <v>0</v>
      </c>
      <c r="S690" s="180">
        <v>17</v>
      </c>
      <c r="T690" s="180">
        <v>14.41</v>
      </c>
      <c r="U690" s="180">
        <v>31.41</v>
      </c>
      <c r="V690" s="180">
        <v>0</v>
      </c>
      <c r="W690" s="180">
        <v>100</v>
      </c>
      <c r="X690" s="209" t="s">
        <v>1750</v>
      </c>
      <c r="Y690" s="180">
        <v>4</v>
      </c>
      <c r="Z690" s="180">
        <v>3</v>
      </c>
      <c r="AA690" s="180">
        <v>3</v>
      </c>
      <c r="AB690" s="180">
        <v>17</v>
      </c>
      <c r="AC690" s="180">
        <v>72</v>
      </c>
      <c r="AD690" s="180">
        <v>14.41</v>
      </c>
      <c r="AE690" s="195">
        <v>5</v>
      </c>
      <c r="AF690" s="201">
        <v>0</v>
      </c>
      <c r="AG690" s="179"/>
      <c r="AH690" s="180"/>
      <c r="AI690" s="195"/>
      <c r="AJ690" s="179"/>
      <c r="AK690" s="180"/>
      <c r="AL690" s="195"/>
      <c r="AM690" s="179"/>
      <c r="AN690" s="180"/>
      <c r="AO690" s="195"/>
      <c r="AP690" s="179"/>
      <c r="AQ690" s="180"/>
      <c r="AR690" s="195"/>
      <c r="AS690" s="179"/>
      <c r="AT690" s="180"/>
      <c r="AU690" s="180"/>
      <c r="AV690" s="179"/>
      <c r="AW690" s="180"/>
      <c r="AX690" s="180"/>
      <c r="AY690" s="179"/>
      <c r="AZ690" s="53"/>
      <c r="BA690" s="53"/>
      <c r="BB690" s="29"/>
      <c r="BC690" s="29"/>
      <c r="BD690" s="29"/>
      <c r="BE690" s="29"/>
      <c r="BF690" s="29"/>
      <c r="BG690" s="29"/>
      <c r="BH690" s="29"/>
      <c r="BI690" s="29"/>
    </row>
    <row r="691" spans="1:61" s="39" customFormat="1" ht="138" x14ac:dyDescent="0.3">
      <c r="A691" s="474">
        <v>1510</v>
      </c>
      <c r="B691" s="521" t="s">
        <v>1746</v>
      </c>
      <c r="C691" s="120">
        <v>3</v>
      </c>
      <c r="D691" s="399" t="s">
        <v>1757</v>
      </c>
      <c r="E691" s="120" t="s">
        <v>1768</v>
      </c>
      <c r="F691" s="522">
        <v>38248</v>
      </c>
      <c r="G691" s="120" t="s">
        <v>1775</v>
      </c>
      <c r="H691" s="120">
        <v>2008</v>
      </c>
      <c r="I691" s="523" t="s">
        <v>1776</v>
      </c>
      <c r="J691" s="121">
        <v>28315</v>
      </c>
      <c r="K691" s="180" t="s">
        <v>677</v>
      </c>
      <c r="L691" s="180" t="s">
        <v>1771</v>
      </c>
      <c r="M691" s="180" t="s">
        <v>1772</v>
      </c>
      <c r="N691" s="180" t="s">
        <v>1777</v>
      </c>
      <c r="O691" s="180" t="s">
        <v>1778</v>
      </c>
      <c r="P691" s="180">
        <v>1080098</v>
      </c>
      <c r="Q691" s="180">
        <v>1.5</v>
      </c>
      <c r="R691" s="180">
        <v>0</v>
      </c>
      <c r="S691" s="180">
        <v>1.5</v>
      </c>
      <c r="T691" s="180">
        <v>20.78</v>
      </c>
      <c r="U691" s="180">
        <v>22.28</v>
      </c>
      <c r="V691" s="180">
        <v>0</v>
      </c>
      <c r="W691" s="180">
        <v>100</v>
      </c>
      <c r="X691" s="209" t="s">
        <v>1750</v>
      </c>
      <c r="Y691" s="180">
        <v>4</v>
      </c>
      <c r="Z691" s="180">
        <v>3</v>
      </c>
      <c r="AA691" s="180">
        <v>3</v>
      </c>
      <c r="AB691" s="180">
        <v>60</v>
      </c>
      <c r="AC691" s="180">
        <v>45</v>
      </c>
      <c r="AD691" s="180">
        <v>20.78</v>
      </c>
      <c r="AE691" s="195">
        <v>5</v>
      </c>
      <c r="AF691" s="201">
        <v>0</v>
      </c>
      <c r="AG691" s="264"/>
      <c r="AH691" s="180"/>
      <c r="AI691" s="361"/>
      <c r="AJ691" s="179"/>
      <c r="AK691" s="180"/>
      <c r="AL691" s="195"/>
      <c r="AM691" s="179"/>
      <c r="AN691" s="180"/>
      <c r="AO691" s="195"/>
      <c r="AP691" s="179"/>
      <c r="AQ691" s="180"/>
      <c r="AR691" s="195"/>
      <c r="AS691" s="179"/>
      <c r="AT691" s="180"/>
      <c r="AU691" s="180"/>
      <c r="AV691" s="179"/>
      <c r="AW691" s="180"/>
      <c r="AX691" s="180"/>
      <c r="AY691" s="179"/>
      <c r="AZ691" s="53"/>
      <c r="BA691" s="53"/>
      <c r="BB691" s="29"/>
      <c r="BC691" s="29"/>
      <c r="BD691" s="29"/>
      <c r="BE691" s="29"/>
      <c r="BF691" s="29"/>
      <c r="BG691" s="29"/>
      <c r="BH691" s="29"/>
      <c r="BI691" s="29"/>
    </row>
    <row r="692" spans="1:61" s="39" customFormat="1" ht="138" x14ac:dyDescent="0.3">
      <c r="A692" s="474">
        <v>1510</v>
      </c>
      <c r="B692" s="521" t="s">
        <v>1746</v>
      </c>
      <c r="C692" s="120">
        <v>3</v>
      </c>
      <c r="D692" s="399" t="s">
        <v>1757</v>
      </c>
      <c r="E692" s="120" t="s">
        <v>1768</v>
      </c>
      <c r="F692" s="522">
        <v>38248</v>
      </c>
      <c r="G692" s="120" t="s">
        <v>1779</v>
      </c>
      <c r="H692" s="120">
        <v>2008</v>
      </c>
      <c r="I692" s="523" t="s">
        <v>1780</v>
      </c>
      <c r="J692" s="121">
        <v>41563</v>
      </c>
      <c r="K692" s="180" t="s">
        <v>677</v>
      </c>
      <c r="L692" s="180" t="s">
        <v>1771</v>
      </c>
      <c r="M692" s="180" t="s">
        <v>1772</v>
      </c>
      <c r="N692" s="180" t="s">
        <v>1781</v>
      </c>
      <c r="O692" s="180" t="s">
        <v>1782</v>
      </c>
      <c r="P692" s="180">
        <v>1080099</v>
      </c>
      <c r="Q692" s="180">
        <v>0.88</v>
      </c>
      <c r="R692" s="180">
        <v>0</v>
      </c>
      <c r="S692" s="180">
        <v>0.88</v>
      </c>
      <c r="T692" s="180">
        <v>14.41</v>
      </c>
      <c r="U692" s="180">
        <v>15.290000000000001</v>
      </c>
      <c r="V692" s="180">
        <v>0</v>
      </c>
      <c r="W692" s="180">
        <v>100</v>
      </c>
      <c r="X692" s="209" t="s">
        <v>1750</v>
      </c>
      <c r="Y692" s="180">
        <v>4</v>
      </c>
      <c r="Z692" s="180">
        <v>7</v>
      </c>
      <c r="AA692" s="180">
        <v>2</v>
      </c>
      <c r="AB692" s="180">
        <v>60</v>
      </c>
      <c r="AC692" s="180">
        <v>45</v>
      </c>
      <c r="AD692" s="180">
        <v>14.41</v>
      </c>
      <c r="AE692" s="195">
        <v>5</v>
      </c>
      <c r="AF692" s="201">
        <v>0</v>
      </c>
      <c r="AG692" s="179"/>
      <c r="AH692" s="180"/>
      <c r="AI692" s="195"/>
      <c r="AJ692" s="151"/>
      <c r="AK692" s="151"/>
      <c r="AL692" s="524"/>
      <c r="AM692" s="179"/>
      <c r="AN692" s="180"/>
      <c r="AO692" s="195"/>
      <c r="AP692" s="179"/>
      <c r="AQ692" s="180"/>
      <c r="AR692" s="195"/>
      <c r="AS692" s="179"/>
      <c r="AT692" s="180"/>
      <c r="AU692" s="180"/>
      <c r="AV692" s="179"/>
      <c r="AW692" s="180"/>
      <c r="AX692" s="180"/>
      <c r="AY692" s="179"/>
      <c r="AZ692" s="53"/>
      <c r="BA692" s="53"/>
      <c r="BB692" s="29"/>
      <c r="BC692" s="29"/>
      <c r="BD692" s="29"/>
      <c r="BE692" s="29"/>
      <c r="BF692" s="29"/>
      <c r="BG692" s="29"/>
      <c r="BH692" s="29"/>
      <c r="BI692" s="29"/>
    </row>
    <row r="693" spans="1:61" s="39" customFormat="1" ht="138" x14ac:dyDescent="0.3">
      <c r="A693" s="474">
        <v>1510</v>
      </c>
      <c r="B693" s="521" t="s">
        <v>1746</v>
      </c>
      <c r="C693" s="120">
        <v>3</v>
      </c>
      <c r="D693" s="399" t="s">
        <v>1757</v>
      </c>
      <c r="E693" s="120" t="s">
        <v>1768</v>
      </c>
      <c r="F693" s="522">
        <v>38248</v>
      </c>
      <c r="G693" s="120" t="s">
        <v>1783</v>
      </c>
      <c r="H693" s="120">
        <v>2008</v>
      </c>
      <c r="I693" s="523" t="s">
        <v>1784</v>
      </c>
      <c r="J693" s="121">
        <v>46847</v>
      </c>
      <c r="K693" s="180" t="s">
        <v>677</v>
      </c>
      <c r="L693" s="180" t="s">
        <v>1771</v>
      </c>
      <c r="M693" s="180" t="s">
        <v>1772</v>
      </c>
      <c r="N693" s="180" t="s">
        <v>1785</v>
      </c>
      <c r="O693" s="180" t="s">
        <v>1786</v>
      </c>
      <c r="P693" s="180">
        <v>1080100</v>
      </c>
      <c r="Q693" s="180">
        <v>2</v>
      </c>
      <c r="R693" s="180">
        <v>0</v>
      </c>
      <c r="S693" s="180">
        <v>2</v>
      </c>
      <c r="T693" s="180">
        <v>18.64</v>
      </c>
      <c r="U693" s="180">
        <v>20.64</v>
      </c>
      <c r="V693" s="180">
        <v>1</v>
      </c>
      <c r="W693" s="180">
        <v>100</v>
      </c>
      <c r="X693" s="209" t="s">
        <v>1750</v>
      </c>
      <c r="Y693" s="180">
        <v>4</v>
      </c>
      <c r="Z693" s="180">
        <v>7</v>
      </c>
      <c r="AA693" s="180">
        <v>2</v>
      </c>
      <c r="AB693" s="180">
        <v>60</v>
      </c>
      <c r="AC693" s="180">
        <v>45</v>
      </c>
      <c r="AD693" s="180">
        <v>18.64</v>
      </c>
      <c r="AE693" s="195">
        <v>5</v>
      </c>
      <c r="AF693" s="201">
        <v>0</v>
      </c>
      <c r="AG693" s="179"/>
      <c r="AH693" s="180"/>
      <c r="AI693" s="195"/>
      <c r="AJ693" s="457"/>
      <c r="AK693" s="457"/>
      <c r="AL693" s="457"/>
      <c r="AM693" s="179"/>
      <c r="AN693" s="180"/>
      <c r="AO693" s="195"/>
      <c r="AP693" s="179"/>
      <c r="AQ693" s="180"/>
      <c r="AR693" s="195"/>
      <c r="AS693" s="179"/>
      <c r="AT693" s="180"/>
      <c r="AU693" s="180"/>
      <c r="AV693" s="180"/>
      <c r="AW693" s="180"/>
      <c r="AX693" s="180"/>
      <c r="AY693" s="450"/>
      <c r="AZ693" s="53"/>
      <c r="BA693" s="53"/>
      <c r="BB693" s="29"/>
      <c r="BC693" s="29"/>
      <c r="BD693" s="29"/>
      <c r="BE693" s="29"/>
      <c r="BF693" s="29"/>
      <c r="BG693" s="29"/>
      <c r="BH693" s="29"/>
      <c r="BI693" s="29"/>
    </row>
    <row r="694" spans="1:61" s="39" customFormat="1" ht="138" x14ac:dyDescent="0.3">
      <c r="A694" s="474">
        <v>1510</v>
      </c>
      <c r="B694" s="521" t="s">
        <v>1746</v>
      </c>
      <c r="C694" s="120">
        <v>3</v>
      </c>
      <c r="D694" s="399" t="s">
        <v>1757</v>
      </c>
      <c r="E694" s="120" t="s">
        <v>1768</v>
      </c>
      <c r="F694" s="522">
        <v>38248</v>
      </c>
      <c r="G694" s="120" t="s">
        <v>1787</v>
      </c>
      <c r="H694" s="120">
        <v>2014</v>
      </c>
      <c r="I694" s="523" t="s">
        <v>1788</v>
      </c>
      <c r="J694" s="121">
        <v>20620</v>
      </c>
      <c r="K694" s="180" t="s">
        <v>1789</v>
      </c>
      <c r="L694" s="180" t="s">
        <v>1771</v>
      </c>
      <c r="M694" s="180" t="s">
        <v>1772</v>
      </c>
      <c r="N694" s="180" t="s">
        <v>1790</v>
      </c>
      <c r="O694" s="180" t="s">
        <v>1791</v>
      </c>
      <c r="P694" s="180">
        <v>1140004</v>
      </c>
      <c r="Q694" s="180">
        <v>0.88</v>
      </c>
      <c r="R694" s="180">
        <v>0</v>
      </c>
      <c r="S694" s="180">
        <v>0.88</v>
      </c>
      <c r="T694" s="180">
        <v>20.78</v>
      </c>
      <c r="U694" s="180">
        <v>21.66</v>
      </c>
      <c r="V694" s="180">
        <v>2</v>
      </c>
      <c r="W694" s="180">
        <v>64</v>
      </c>
      <c r="X694" s="209" t="s">
        <v>1750</v>
      </c>
      <c r="Y694" s="180">
        <v>4</v>
      </c>
      <c r="Z694" s="180">
        <v>7</v>
      </c>
      <c r="AA694" s="180">
        <v>2</v>
      </c>
      <c r="AB694" s="180">
        <v>60</v>
      </c>
      <c r="AC694" s="180"/>
      <c r="AD694" s="180">
        <v>20.78</v>
      </c>
      <c r="AE694" s="195">
        <v>5</v>
      </c>
      <c r="AF694" s="201">
        <v>100</v>
      </c>
      <c r="AG694" s="179" t="s">
        <v>8095</v>
      </c>
      <c r="AH694" s="180" t="s">
        <v>8096</v>
      </c>
      <c r="AI694" s="195">
        <v>100</v>
      </c>
      <c r="AJ694" s="155"/>
      <c r="AK694" s="525"/>
      <c r="AL694" s="195"/>
      <c r="AM694" s="155"/>
      <c r="AN694" s="155"/>
      <c r="AO694" s="195"/>
      <c r="AP694" s="179"/>
      <c r="AQ694" s="180"/>
      <c r="AR694" s="195"/>
      <c r="AS694" s="179"/>
      <c r="AT694" s="180"/>
      <c r="AU694" s="180"/>
      <c r="AV694" s="180"/>
      <c r="AW694" s="180"/>
      <c r="AX694" s="180"/>
      <c r="AY694" s="450"/>
      <c r="AZ694" s="53"/>
      <c r="BA694" s="53"/>
      <c r="BB694" s="29"/>
      <c r="BC694" s="29"/>
      <c r="BD694" s="29"/>
      <c r="BE694" s="29"/>
      <c r="BF694" s="29"/>
      <c r="BG694" s="29"/>
      <c r="BH694" s="29"/>
      <c r="BI694" s="29"/>
    </row>
    <row r="695" spans="1:61" s="39" customFormat="1" ht="262.2" x14ac:dyDescent="0.3">
      <c r="A695" s="474">
        <v>1510</v>
      </c>
      <c r="B695" s="521" t="s">
        <v>1746</v>
      </c>
      <c r="C695" s="120">
        <v>3</v>
      </c>
      <c r="D695" s="399" t="s">
        <v>1757</v>
      </c>
      <c r="E695" s="120" t="s">
        <v>1768</v>
      </c>
      <c r="F695" s="522">
        <v>38248</v>
      </c>
      <c r="G695" s="120" t="s">
        <v>1792</v>
      </c>
      <c r="H695" s="120">
        <v>2018</v>
      </c>
      <c r="I695" s="523" t="s">
        <v>1793</v>
      </c>
      <c r="J695" s="121">
        <v>80681.759999999995</v>
      </c>
      <c r="K695" s="180" t="s">
        <v>790</v>
      </c>
      <c r="L695" s="180" t="s">
        <v>1794</v>
      </c>
      <c r="M695" s="180" t="s">
        <v>1772</v>
      </c>
      <c r="N695" s="180" t="s">
        <v>1795</v>
      </c>
      <c r="O695" s="180" t="s">
        <v>1796</v>
      </c>
      <c r="P695" s="180">
        <v>1180016</v>
      </c>
      <c r="Q695" s="180">
        <v>0.88</v>
      </c>
      <c r="R695" s="180">
        <v>0</v>
      </c>
      <c r="S695" s="180">
        <v>0.88</v>
      </c>
      <c r="T695" s="180">
        <v>20.78</v>
      </c>
      <c r="U695" s="180">
        <v>21.66</v>
      </c>
      <c r="V695" s="180">
        <v>17</v>
      </c>
      <c r="W695" s="180">
        <v>64</v>
      </c>
      <c r="X695" s="209" t="s">
        <v>1750</v>
      </c>
      <c r="Y695" s="180">
        <v>4</v>
      </c>
      <c r="Z695" s="180">
        <v>7</v>
      </c>
      <c r="AA695" s="180">
        <v>2</v>
      </c>
      <c r="AB695" s="180">
        <v>60</v>
      </c>
      <c r="AC695" s="180">
        <v>198</v>
      </c>
      <c r="AD695" s="180">
        <v>20.78</v>
      </c>
      <c r="AE695" s="195">
        <v>5</v>
      </c>
      <c r="AF695" s="201">
        <v>10</v>
      </c>
      <c r="AG695" s="179"/>
      <c r="AH695" s="180"/>
      <c r="AI695" s="195"/>
      <c r="AJ695" s="179"/>
      <c r="AK695" s="180"/>
      <c r="AL695" s="195"/>
      <c r="AM695" s="155"/>
      <c r="AN695" s="155"/>
      <c r="AO695" s="195"/>
      <c r="AP695" s="179"/>
      <c r="AQ695" s="180"/>
      <c r="AR695" s="195"/>
      <c r="AS695" s="179" t="s">
        <v>1797</v>
      </c>
      <c r="AT695" s="180" t="s">
        <v>1758</v>
      </c>
      <c r="AU695" s="195">
        <v>100</v>
      </c>
      <c r="AV695" s="180"/>
      <c r="AW695" s="180"/>
      <c r="AX695" s="180"/>
      <c r="AY695" s="450"/>
      <c r="AZ695" s="53"/>
      <c r="BA695" s="53"/>
      <c r="BB695" s="29"/>
      <c r="BC695" s="29"/>
      <c r="BD695" s="29"/>
      <c r="BE695" s="29"/>
      <c r="BF695" s="29"/>
      <c r="BG695" s="29"/>
      <c r="BH695" s="29"/>
      <c r="BI695" s="29"/>
    </row>
    <row r="696" spans="1:61" s="39" customFormat="1" ht="110.4" x14ac:dyDescent="0.3">
      <c r="A696" s="474">
        <v>1510</v>
      </c>
      <c r="B696" s="521" t="s">
        <v>1746</v>
      </c>
      <c r="C696" s="120">
        <v>7</v>
      </c>
      <c r="D696" s="399" t="s">
        <v>1751</v>
      </c>
      <c r="E696" s="120" t="s">
        <v>1761</v>
      </c>
      <c r="F696" s="522">
        <v>18697</v>
      </c>
      <c r="G696" s="120" t="s">
        <v>7777</v>
      </c>
      <c r="H696" s="120">
        <v>2018</v>
      </c>
      <c r="I696" s="523" t="s">
        <v>7778</v>
      </c>
      <c r="J696" s="526">
        <v>71412.820000000007</v>
      </c>
      <c r="K696" s="527" t="s">
        <v>790</v>
      </c>
      <c r="L696" s="527" t="s">
        <v>1764</v>
      </c>
      <c r="M696" s="527" t="s">
        <v>1765</v>
      </c>
      <c r="N696" s="527" t="s">
        <v>1766</v>
      </c>
      <c r="O696" s="527" t="s">
        <v>1767</v>
      </c>
      <c r="P696" s="527">
        <v>1180034</v>
      </c>
      <c r="Q696" s="528">
        <v>2.3529411764705883</v>
      </c>
      <c r="R696" s="527">
        <v>0</v>
      </c>
      <c r="S696" s="527">
        <v>2.35</v>
      </c>
      <c r="T696" s="527">
        <v>18.829999999999998</v>
      </c>
      <c r="U696" s="527">
        <v>21.18</v>
      </c>
      <c r="V696" s="527">
        <v>55</v>
      </c>
      <c r="W696" s="527">
        <v>64</v>
      </c>
      <c r="X696" s="529" t="s">
        <v>1750</v>
      </c>
      <c r="Y696" s="527">
        <v>3</v>
      </c>
      <c r="Z696" s="527">
        <v>11</v>
      </c>
      <c r="AA696" s="527">
        <v>5</v>
      </c>
      <c r="AB696" s="527">
        <v>4</v>
      </c>
      <c r="AC696" s="527">
        <v>194</v>
      </c>
      <c r="AD696" s="527">
        <v>18.829999999999998</v>
      </c>
      <c r="AE696" s="527">
        <v>5</v>
      </c>
      <c r="AF696" s="530">
        <v>55</v>
      </c>
      <c r="AG696" s="531" t="s">
        <v>1751</v>
      </c>
      <c r="AH696" s="527" t="s">
        <v>1761</v>
      </c>
      <c r="AI696" s="532">
        <v>100</v>
      </c>
      <c r="AJ696" s="531"/>
      <c r="AK696" s="527"/>
      <c r="AL696" s="532"/>
      <c r="AM696" s="533"/>
      <c r="AN696" s="533"/>
      <c r="AO696" s="532"/>
      <c r="AP696" s="531"/>
      <c r="AQ696" s="527"/>
      <c r="AR696" s="532"/>
      <c r="AS696" s="531"/>
      <c r="AT696" s="527"/>
      <c r="AU696" s="527"/>
      <c r="AV696" s="527"/>
      <c r="AW696" s="527"/>
      <c r="AX696" s="527"/>
      <c r="AY696" s="534"/>
      <c r="AZ696" s="62"/>
      <c r="BA696" s="62"/>
      <c r="BB696" s="29"/>
      <c r="BC696" s="29"/>
      <c r="BD696" s="29"/>
      <c r="BE696" s="29"/>
      <c r="BF696" s="29"/>
      <c r="BG696" s="29"/>
      <c r="BH696" s="29"/>
      <c r="BI696" s="29"/>
    </row>
    <row r="697" spans="1:61" s="39" customFormat="1" ht="138" x14ac:dyDescent="0.3">
      <c r="A697" s="474">
        <v>1510</v>
      </c>
      <c r="B697" s="521" t="s">
        <v>1746</v>
      </c>
      <c r="C697" s="120">
        <v>3</v>
      </c>
      <c r="D697" s="399" t="s">
        <v>1757</v>
      </c>
      <c r="E697" s="120" t="s">
        <v>1768</v>
      </c>
      <c r="F697" s="522">
        <v>38248</v>
      </c>
      <c r="G697" s="120" t="s">
        <v>8097</v>
      </c>
      <c r="H697" s="120">
        <v>2020</v>
      </c>
      <c r="I697" s="523" t="s">
        <v>8098</v>
      </c>
      <c r="J697" s="121">
        <v>26057.54</v>
      </c>
      <c r="K697" s="180" t="s">
        <v>7859</v>
      </c>
      <c r="L697" s="180" t="s">
        <v>1794</v>
      </c>
      <c r="M697" s="180" t="s">
        <v>1772</v>
      </c>
      <c r="N697" s="527" t="s">
        <v>8099</v>
      </c>
      <c r="O697" s="527"/>
      <c r="P697" s="527">
        <v>1200004</v>
      </c>
      <c r="Q697" s="528">
        <v>2.35</v>
      </c>
      <c r="R697" s="527">
        <v>0</v>
      </c>
      <c r="S697" s="527">
        <v>2.35</v>
      </c>
      <c r="T697" s="527">
        <v>18.829999999999998</v>
      </c>
      <c r="U697" s="527">
        <v>21.18</v>
      </c>
      <c r="V697" s="527">
        <v>0</v>
      </c>
      <c r="W697" s="527">
        <v>0</v>
      </c>
      <c r="X697" s="529" t="s">
        <v>8100</v>
      </c>
      <c r="Y697" s="527">
        <v>4</v>
      </c>
      <c r="Z697" s="527">
        <v>7</v>
      </c>
      <c r="AA697" s="527">
        <v>4</v>
      </c>
      <c r="AB697" s="527">
        <v>4</v>
      </c>
      <c r="AC697" s="527">
        <v>135</v>
      </c>
      <c r="AD697" s="527">
        <v>18.829999999999998</v>
      </c>
      <c r="AE697" s="527">
        <v>5</v>
      </c>
      <c r="AF697" s="180">
        <v>1</v>
      </c>
      <c r="AG697" s="534" t="s">
        <v>1751</v>
      </c>
      <c r="AH697" s="180" t="s">
        <v>8101</v>
      </c>
      <c r="AI697" s="180">
        <v>100</v>
      </c>
      <c r="AJ697" s="180"/>
      <c r="AK697" s="527"/>
      <c r="AL697" s="532"/>
      <c r="AM697" s="533"/>
      <c r="AN697" s="533"/>
      <c r="AO697" s="532"/>
      <c r="AP697" s="534"/>
      <c r="AQ697" s="527"/>
      <c r="AR697" s="532"/>
      <c r="AS697" s="534"/>
      <c r="AT697" s="527"/>
      <c r="AU697" s="527"/>
      <c r="AV697" s="527"/>
      <c r="AW697" s="527"/>
      <c r="AX697" s="527"/>
      <c r="AY697" s="534"/>
      <c r="AZ697" s="62"/>
      <c r="BA697" s="62"/>
      <c r="BB697" s="29"/>
      <c r="BC697" s="29"/>
      <c r="BD697" s="29"/>
      <c r="BE697" s="29"/>
      <c r="BF697" s="29"/>
      <c r="BG697" s="29"/>
      <c r="BH697" s="29"/>
      <c r="BI697" s="29"/>
    </row>
    <row r="698" spans="1:61" s="39" customFormat="1" ht="82.8" x14ac:dyDescent="0.3">
      <c r="A698" s="474">
        <v>1510</v>
      </c>
      <c r="B698" s="521" t="s">
        <v>1746</v>
      </c>
      <c r="C698" s="120">
        <v>7</v>
      </c>
      <c r="D698" s="399" t="s">
        <v>1751</v>
      </c>
      <c r="E698" s="120" t="s">
        <v>8102</v>
      </c>
      <c r="F698" s="522">
        <v>27613</v>
      </c>
      <c r="G698" s="120" t="s">
        <v>8103</v>
      </c>
      <c r="H698" s="120">
        <v>2020</v>
      </c>
      <c r="I698" s="523" t="s">
        <v>8104</v>
      </c>
      <c r="J698" s="121">
        <v>37940.93</v>
      </c>
      <c r="K698" s="180" t="s">
        <v>7859</v>
      </c>
      <c r="L698" s="527" t="s">
        <v>8105</v>
      </c>
      <c r="M698" s="527" t="s">
        <v>8106</v>
      </c>
      <c r="N698" s="180" t="s">
        <v>8107</v>
      </c>
      <c r="O698" s="180" t="s">
        <v>8108</v>
      </c>
      <c r="P698" s="180">
        <v>1200005</v>
      </c>
      <c r="Q698" s="180">
        <v>0</v>
      </c>
      <c r="R698" s="180">
        <v>0</v>
      </c>
      <c r="S698" s="180">
        <v>0</v>
      </c>
      <c r="T698" s="180">
        <v>18.829999999999998</v>
      </c>
      <c r="U698" s="180">
        <v>18.829999999999998</v>
      </c>
      <c r="V698" s="180">
        <v>0</v>
      </c>
      <c r="W698" s="180">
        <v>0</v>
      </c>
      <c r="X698" s="529" t="s">
        <v>8100</v>
      </c>
      <c r="Y698" s="180">
        <v>6</v>
      </c>
      <c r="Z698" s="180">
        <v>1</v>
      </c>
      <c r="AA698" s="180">
        <v>5</v>
      </c>
      <c r="AB698" s="180">
        <v>3</v>
      </c>
      <c r="AC698" s="180">
        <v>112</v>
      </c>
      <c r="AD698" s="180">
        <v>0</v>
      </c>
      <c r="AE698" s="180">
        <v>5</v>
      </c>
      <c r="AF698" s="180">
        <v>100</v>
      </c>
      <c r="AG698" s="180"/>
      <c r="AH698" s="180"/>
      <c r="AI698" s="180"/>
      <c r="AJ698" s="180"/>
      <c r="AK698" s="180"/>
      <c r="AL698" s="180"/>
      <c r="AM698" s="180"/>
      <c r="AN698" s="180"/>
      <c r="AO698" s="180"/>
      <c r="AP698" s="180"/>
      <c r="AQ698" s="180"/>
      <c r="AR698" s="180"/>
      <c r="AS698" s="180" t="s">
        <v>8109</v>
      </c>
      <c r="AT698" s="180" t="s">
        <v>8102</v>
      </c>
      <c r="AU698" s="180">
        <v>100</v>
      </c>
      <c r="AV698" s="180"/>
      <c r="AW698" s="180"/>
      <c r="AX698" s="180"/>
      <c r="AY698" s="180"/>
      <c r="AZ698" s="53"/>
      <c r="BA698" s="53"/>
      <c r="BB698" s="29"/>
      <c r="BC698" s="29"/>
      <c r="BD698" s="29"/>
      <c r="BE698" s="29"/>
      <c r="BF698" s="29"/>
      <c r="BG698" s="29"/>
      <c r="BH698" s="29"/>
      <c r="BI698" s="29"/>
    </row>
    <row r="699" spans="1:61" s="35" customFormat="1" ht="165.6" x14ac:dyDescent="0.3">
      <c r="A699" s="219">
        <v>1538</v>
      </c>
      <c r="B699" s="116" t="s">
        <v>5918</v>
      </c>
      <c r="C699" s="219">
        <v>4</v>
      </c>
      <c r="D699" s="220" t="s">
        <v>5919</v>
      </c>
      <c r="E699" s="221" t="s">
        <v>5920</v>
      </c>
      <c r="F699" s="116">
        <v>10268</v>
      </c>
      <c r="G699" s="221" t="s">
        <v>5921</v>
      </c>
      <c r="H699" s="222">
        <v>2003</v>
      </c>
      <c r="I699" s="221" t="s">
        <v>5922</v>
      </c>
      <c r="J699" s="136">
        <v>82874.31</v>
      </c>
      <c r="K699" s="329" t="s">
        <v>844</v>
      </c>
      <c r="L699" s="150" t="s">
        <v>5923</v>
      </c>
      <c r="M699" s="150" t="s">
        <v>5924</v>
      </c>
      <c r="N699" s="150" t="s">
        <v>5925</v>
      </c>
      <c r="O699" s="150" t="s">
        <v>5926</v>
      </c>
      <c r="P699" s="223" t="s">
        <v>5927</v>
      </c>
      <c r="Q699" s="150">
        <v>89.75</v>
      </c>
      <c r="R699" s="150">
        <v>9.75</v>
      </c>
      <c r="S699" s="150">
        <v>35</v>
      </c>
      <c r="T699" s="150">
        <v>45</v>
      </c>
      <c r="U699" s="150">
        <v>89.75</v>
      </c>
      <c r="V699" s="223">
        <v>100</v>
      </c>
      <c r="W699" s="223">
        <v>100</v>
      </c>
      <c r="X699" s="150" t="s">
        <v>5928</v>
      </c>
      <c r="Y699" s="223">
        <v>3</v>
      </c>
      <c r="Z699" s="223">
        <v>1</v>
      </c>
      <c r="AA699" s="223">
        <v>7</v>
      </c>
      <c r="AB699" s="223">
        <v>4</v>
      </c>
      <c r="AC699" s="223">
        <v>55</v>
      </c>
      <c r="AD699" s="150"/>
      <c r="AE699" s="224">
        <v>0.25</v>
      </c>
      <c r="AF699" s="158">
        <v>100</v>
      </c>
      <c r="AG699" s="225" t="s">
        <v>5929</v>
      </c>
      <c r="AH699" s="150" t="s">
        <v>5920</v>
      </c>
      <c r="AI699" s="160">
        <v>5</v>
      </c>
      <c r="AJ699" s="226" t="s">
        <v>5930</v>
      </c>
      <c r="AK699" s="223" t="s">
        <v>5931</v>
      </c>
      <c r="AL699" s="160">
        <v>20</v>
      </c>
      <c r="AM699" s="226" t="s">
        <v>5932</v>
      </c>
      <c r="AN699" s="223" t="s">
        <v>5920</v>
      </c>
      <c r="AO699" s="160">
        <v>75</v>
      </c>
      <c r="AP699" s="226" t="s">
        <v>5933</v>
      </c>
      <c r="AQ699" s="223"/>
      <c r="AR699" s="160"/>
      <c r="AS699" s="226"/>
      <c r="AT699" s="223"/>
      <c r="AU699" s="160"/>
      <c r="AV699" s="226"/>
      <c r="AW699" s="223"/>
      <c r="AX699" s="160"/>
      <c r="AY699" s="162"/>
      <c r="AZ699" s="70"/>
      <c r="BA699" s="70"/>
      <c r="BB699" s="70"/>
      <c r="BC699" s="70"/>
    </row>
    <row r="700" spans="1:61" s="35" customFormat="1" ht="96.6" x14ac:dyDescent="0.3">
      <c r="A700" s="219">
        <v>1538</v>
      </c>
      <c r="B700" s="116" t="s">
        <v>5918</v>
      </c>
      <c r="C700" s="219">
        <v>24</v>
      </c>
      <c r="D700" s="220" t="s">
        <v>1267</v>
      </c>
      <c r="E700" s="221" t="s">
        <v>5934</v>
      </c>
      <c r="F700" s="116">
        <v>7134</v>
      </c>
      <c r="G700" s="221" t="s">
        <v>5935</v>
      </c>
      <c r="H700" s="222">
        <v>2002</v>
      </c>
      <c r="I700" s="221" t="s">
        <v>5936</v>
      </c>
      <c r="J700" s="136">
        <v>67115.05</v>
      </c>
      <c r="K700" s="329" t="s">
        <v>844</v>
      </c>
      <c r="L700" s="150" t="s">
        <v>5937</v>
      </c>
      <c r="M700" s="150" t="s">
        <v>5938</v>
      </c>
      <c r="N700" s="150" t="s">
        <v>5939</v>
      </c>
      <c r="O700" s="150" t="s">
        <v>5940</v>
      </c>
      <c r="P700" s="223">
        <v>19282</v>
      </c>
      <c r="Q700" s="150">
        <v>87.9</v>
      </c>
      <c r="R700" s="150">
        <v>7.9</v>
      </c>
      <c r="S700" s="150">
        <v>35</v>
      </c>
      <c r="T700" s="150">
        <v>45</v>
      </c>
      <c r="U700" s="150">
        <v>87.9</v>
      </c>
      <c r="V700" s="223">
        <v>100</v>
      </c>
      <c r="W700" s="223">
        <v>100</v>
      </c>
      <c r="X700" s="150" t="s">
        <v>5941</v>
      </c>
      <c r="Y700" s="223">
        <v>1</v>
      </c>
      <c r="Z700" s="223">
        <v>8</v>
      </c>
      <c r="AA700" s="223">
        <v>2</v>
      </c>
      <c r="AB700" s="223">
        <v>53</v>
      </c>
      <c r="AC700" s="223">
        <v>27</v>
      </c>
      <c r="AD700" s="150"/>
      <c r="AE700" s="224">
        <v>0.2</v>
      </c>
      <c r="AF700" s="158">
        <v>100</v>
      </c>
      <c r="AG700" s="225" t="s">
        <v>5942</v>
      </c>
      <c r="AH700" s="150"/>
      <c r="AI700" s="160"/>
      <c r="AJ700" s="226" t="s">
        <v>1267</v>
      </c>
      <c r="AK700" s="223" t="s">
        <v>5943</v>
      </c>
      <c r="AL700" s="160"/>
      <c r="AM700" s="226" t="s">
        <v>5944</v>
      </c>
      <c r="AN700" s="223"/>
      <c r="AO700" s="160"/>
      <c r="AP700" s="226"/>
      <c r="AQ700" s="223"/>
      <c r="AR700" s="160"/>
      <c r="AS700" s="226"/>
      <c r="AT700" s="223"/>
      <c r="AU700" s="160"/>
      <c r="AV700" s="226"/>
      <c r="AW700" s="223"/>
      <c r="AX700" s="160"/>
      <c r="AY700" s="162"/>
      <c r="AZ700" s="70"/>
      <c r="BA700" s="70"/>
      <c r="BB700" s="70"/>
      <c r="BC700" s="70"/>
    </row>
    <row r="701" spans="1:61" s="35" customFormat="1" ht="151.80000000000001" x14ac:dyDescent="0.3">
      <c r="A701" s="219">
        <v>1538</v>
      </c>
      <c r="B701" s="116" t="s">
        <v>5918</v>
      </c>
      <c r="C701" s="219">
        <v>25</v>
      </c>
      <c r="D701" s="220" t="s">
        <v>5945</v>
      </c>
      <c r="E701" s="221" t="s">
        <v>5946</v>
      </c>
      <c r="F701" s="116">
        <v>10774</v>
      </c>
      <c r="G701" s="221" t="s">
        <v>5947</v>
      </c>
      <c r="H701" s="222">
        <v>2002</v>
      </c>
      <c r="I701" s="221" t="s">
        <v>5948</v>
      </c>
      <c r="J701" s="136">
        <v>50075.11</v>
      </c>
      <c r="K701" s="329" t="s">
        <v>844</v>
      </c>
      <c r="L701" s="150" t="s">
        <v>5949</v>
      </c>
      <c r="M701" s="150" t="s">
        <v>5950</v>
      </c>
      <c r="N701" s="150" t="s">
        <v>5951</v>
      </c>
      <c r="O701" s="150" t="s">
        <v>5952</v>
      </c>
      <c r="P701" s="223">
        <v>19584</v>
      </c>
      <c r="Q701" s="150">
        <v>85.89</v>
      </c>
      <c r="R701" s="150">
        <v>5.89</v>
      </c>
      <c r="S701" s="150">
        <v>35</v>
      </c>
      <c r="T701" s="150">
        <v>45</v>
      </c>
      <c r="U701" s="150">
        <v>85.89</v>
      </c>
      <c r="V701" s="223">
        <v>100</v>
      </c>
      <c r="W701" s="223">
        <v>100</v>
      </c>
      <c r="X701" s="150" t="s">
        <v>5953</v>
      </c>
      <c r="Y701" s="223"/>
      <c r="Z701" s="223"/>
      <c r="AA701" s="223"/>
      <c r="AB701" s="223">
        <v>25</v>
      </c>
      <c r="AC701" s="223">
        <v>1.2</v>
      </c>
      <c r="AD701" s="150"/>
      <c r="AE701" s="224">
        <v>0.2</v>
      </c>
      <c r="AF701" s="158">
        <v>100</v>
      </c>
      <c r="AG701" s="225" t="s">
        <v>5945</v>
      </c>
      <c r="AH701" s="150" t="s">
        <v>5946</v>
      </c>
      <c r="AI701" s="160"/>
      <c r="AJ701" s="226"/>
      <c r="AK701" s="223"/>
      <c r="AL701" s="160"/>
      <c r="AM701" s="226"/>
      <c r="AN701" s="223"/>
      <c r="AO701" s="160"/>
      <c r="AP701" s="226"/>
      <c r="AQ701" s="223"/>
      <c r="AR701" s="160"/>
      <c r="AS701" s="226"/>
      <c r="AT701" s="223"/>
      <c r="AU701" s="160"/>
      <c r="AV701" s="226"/>
      <c r="AW701" s="223"/>
      <c r="AX701" s="160"/>
      <c r="AY701" s="162"/>
      <c r="AZ701" s="70"/>
      <c r="BA701" s="70"/>
      <c r="BB701" s="70"/>
      <c r="BC701" s="70"/>
    </row>
    <row r="702" spans="1:61" s="35" customFormat="1" ht="55.2" x14ac:dyDescent="0.3">
      <c r="A702" s="219">
        <v>1538</v>
      </c>
      <c r="B702" s="116" t="s">
        <v>5918</v>
      </c>
      <c r="C702" s="219">
        <v>18</v>
      </c>
      <c r="D702" s="220" t="s">
        <v>5954</v>
      </c>
      <c r="E702" s="221" t="s">
        <v>5955</v>
      </c>
      <c r="F702" s="116">
        <v>18174</v>
      </c>
      <c r="G702" s="221" t="s">
        <v>5956</v>
      </c>
      <c r="H702" s="222">
        <v>2002</v>
      </c>
      <c r="I702" s="221" t="s">
        <v>5957</v>
      </c>
      <c r="J702" s="136">
        <v>50075.11</v>
      </c>
      <c r="K702" s="329" t="s">
        <v>844</v>
      </c>
      <c r="L702" s="150"/>
      <c r="M702" s="150" t="s">
        <v>5958</v>
      </c>
      <c r="N702" s="150" t="s">
        <v>5959</v>
      </c>
      <c r="O702" s="150"/>
      <c r="P702" s="223" t="s">
        <v>5960</v>
      </c>
      <c r="Q702" s="150">
        <v>87.9</v>
      </c>
      <c r="R702" s="150">
        <v>7.9</v>
      </c>
      <c r="S702" s="150">
        <v>35</v>
      </c>
      <c r="T702" s="150">
        <v>45</v>
      </c>
      <c r="U702" s="150">
        <v>87.9</v>
      </c>
      <c r="V702" s="223">
        <v>100</v>
      </c>
      <c r="W702" s="223">
        <v>100</v>
      </c>
      <c r="X702" s="150" t="s">
        <v>5961</v>
      </c>
      <c r="Y702" s="223">
        <v>4</v>
      </c>
      <c r="Z702" s="223">
        <v>2</v>
      </c>
      <c r="AA702" s="223">
        <v>2</v>
      </c>
      <c r="AB702" s="223">
        <v>30</v>
      </c>
      <c r="AC702" s="223">
        <v>89</v>
      </c>
      <c r="AD702" s="150"/>
      <c r="AE702" s="224">
        <v>0.2</v>
      </c>
      <c r="AF702" s="158">
        <v>100</v>
      </c>
      <c r="AG702" s="225" t="s">
        <v>5954</v>
      </c>
      <c r="AH702" s="150" t="s">
        <v>5962</v>
      </c>
      <c r="AI702" s="160"/>
      <c r="AJ702" s="226"/>
      <c r="AK702" s="223"/>
      <c r="AL702" s="160"/>
      <c r="AM702" s="226"/>
      <c r="AN702" s="223"/>
      <c r="AO702" s="160"/>
      <c r="AP702" s="226"/>
      <c r="AQ702" s="223"/>
      <c r="AR702" s="160"/>
      <c r="AS702" s="226"/>
      <c r="AT702" s="223"/>
      <c r="AU702" s="160"/>
      <c r="AV702" s="226"/>
      <c r="AW702" s="223"/>
      <c r="AX702" s="160"/>
      <c r="AY702" s="162"/>
      <c r="AZ702" s="70"/>
      <c r="BA702" s="70"/>
      <c r="BB702" s="70"/>
      <c r="BC702" s="70"/>
    </row>
    <row r="703" spans="1:61" s="35" customFormat="1" ht="151.80000000000001" x14ac:dyDescent="0.3">
      <c r="A703" s="219">
        <v>1538</v>
      </c>
      <c r="B703" s="116" t="s">
        <v>5918</v>
      </c>
      <c r="C703" s="219">
        <v>25</v>
      </c>
      <c r="D703" s="220" t="s">
        <v>5945</v>
      </c>
      <c r="E703" s="221" t="s">
        <v>5946</v>
      </c>
      <c r="F703" s="116">
        <v>10774</v>
      </c>
      <c r="G703" s="221" t="s">
        <v>5963</v>
      </c>
      <c r="H703" s="222">
        <v>2001</v>
      </c>
      <c r="I703" s="221"/>
      <c r="J703" s="136">
        <v>68853.275000000009</v>
      </c>
      <c r="K703" s="329" t="s">
        <v>1850</v>
      </c>
      <c r="L703" s="150" t="s">
        <v>5949</v>
      </c>
      <c r="M703" s="150" t="s">
        <v>5950</v>
      </c>
      <c r="N703" s="150" t="s">
        <v>5951</v>
      </c>
      <c r="O703" s="150" t="s">
        <v>5952</v>
      </c>
      <c r="P703" s="223" t="s">
        <v>5964</v>
      </c>
      <c r="Q703" s="150">
        <v>88.1</v>
      </c>
      <c r="R703" s="150">
        <v>8.1</v>
      </c>
      <c r="S703" s="150">
        <v>35</v>
      </c>
      <c r="T703" s="150">
        <v>45</v>
      </c>
      <c r="U703" s="150">
        <v>88.1</v>
      </c>
      <c r="V703" s="223">
        <v>100</v>
      </c>
      <c r="W703" s="223">
        <v>100</v>
      </c>
      <c r="X703" s="150" t="s">
        <v>5953</v>
      </c>
      <c r="Y703" s="223"/>
      <c r="Z703" s="223"/>
      <c r="AA703" s="223"/>
      <c r="AB703" s="223">
        <v>25</v>
      </c>
      <c r="AC703" s="223"/>
      <c r="AD703" s="150"/>
      <c r="AE703" s="224">
        <v>0.5</v>
      </c>
      <c r="AF703" s="158">
        <v>100</v>
      </c>
      <c r="AG703" s="225" t="s">
        <v>5945</v>
      </c>
      <c r="AH703" s="150" t="s">
        <v>5946</v>
      </c>
      <c r="AI703" s="160"/>
      <c r="AJ703" s="226"/>
      <c r="AK703" s="223"/>
      <c r="AL703" s="160"/>
      <c r="AM703" s="226"/>
      <c r="AN703" s="223"/>
      <c r="AO703" s="160"/>
      <c r="AP703" s="226"/>
      <c r="AQ703" s="223"/>
      <c r="AR703" s="160"/>
      <c r="AS703" s="226"/>
      <c r="AT703" s="223"/>
      <c r="AU703" s="160"/>
      <c r="AV703" s="226"/>
      <c r="AW703" s="223"/>
      <c r="AX703" s="160"/>
      <c r="AY703" s="162"/>
      <c r="AZ703" s="70"/>
      <c r="BA703" s="70"/>
      <c r="BB703" s="70"/>
      <c r="BC703" s="70"/>
    </row>
    <row r="704" spans="1:61" s="35" customFormat="1" ht="151.80000000000001" x14ac:dyDescent="0.3">
      <c r="A704" s="219">
        <v>1538</v>
      </c>
      <c r="B704" s="116" t="s">
        <v>5918</v>
      </c>
      <c r="C704" s="219">
        <v>25</v>
      </c>
      <c r="D704" s="220" t="s">
        <v>5965</v>
      </c>
      <c r="E704" s="221" t="s">
        <v>5946</v>
      </c>
      <c r="F704" s="116">
        <v>10774</v>
      </c>
      <c r="G704" s="221" t="s">
        <v>5966</v>
      </c>
      <c r="H704" s="222">
        <v>2002</v>
      </c>
      <c r="I704" s="221" t="s">
        <v>5967</v>
      </c>
      <c r="J704" s="136">
        <v>46945.424999999996</v>
      </c>
      <c r="K704" s="329" t="s">
        <v>1850</v>
      </c>
      <c r="L704" s="150" t="s">
        <v>5949</v>
      </c>
      <c r="M704" s="150" t="s">
        <v>5950</v>
      </c>
      <c r="N704" s="150" t="s">
        <v>5968</v>
      </c>
      <c r="O704" s="150" t="s">
        <v>5969</v>
      </c>
      <c r="P704" s="223">
        <v>18761</v>
      </c>
      <c r="Q704" s="150">
        <v>85.52</v>
      </c>
      <c r="R704" s="150">
        <v>5.52</v>
      </c>
      <c r="S704" s="150">
        <v>35</v>
      </c>
      <c r="T704" s="150">
        <v>45</v>
      </c>
      <c r="U704" s="150">
        <v>85.52</v>
      </c>
      <c r="V704" s="223">
        <v>100</v>
      </c>
      <c r="W704" s="223">
        <v>100</v>
      </c>
      <c r="X704" s="150" t="s">
        <v>5970</v>
      </c>
      <c r="Y704" s="223"/>
      <c r="Z704" s="223"/>
      <c r="AA704" s="223"/>
      <c r="AB704" s="223">
        <v>25</v>
      </c>
      <c r="AC704" s="223">
        <v>1.1000000000000001</v>
      </c>
      <c r="AD704" s="150"/>
      <c r="AE704" s="224">
        <v>0.2</v>
      </c>
      <c r="AF704" s="158">
        <v>100</v>
      </c>
      <c r="AG704" s="225" t="s">
        <v>5945</v>
      </c>
      <c r="AH704" s="150" t="s">
        <v>5946</v>
      </c>
      <c r="AI704" s="160"/>
      <c r="AJ704" s="226"/>
      <c r="AK704" s="223"/>
      <c r="AL704" s="160"/>
      <c r="AM704" s="226"/>
      <c r="AN704" s="223"/>
      <c r="AO704" s="160"/>
      <c r="AP704" s="226"/>
      <c r="AQ704" s="223"/>
      <c r="AR704" s="160"/>
      <c r="AS704" s="226"/>
      <c r="AT704" s="223"/>
      <c r="AU704" s="160"/>
      <c r="AV704" s="226"/>
      <c r="AW704" s="223"/>
      <c r="AX704" s="160"/>
      <c r="AY704" s="162"/>
      <c r="AZ704" s="70"/>
      <c r="BA704" s="70"/>
      <c r="BB704" s="70"/>
      <c r="BC704" s="70"/>
    </row>
    <row r="705" spans="1:55" s="35" customFormat="1" ht="207" x14ac:dyDescent="0.3">
      <c r="A705" s="219">
        <v>1538</v>
      </c>
      <c r="B705" s="116" t="s">
        <v>5918</v>
      </c>
      <c r="C705" s="219">
        <v>4</v>
      </c>
      <c r="D705" s="220" t="s">
        <v>5919</v>
      </c>
      <c r="E705" s="221" t="s">
        <v>5920</v>
      </c>
      <c r="F705" s="116">
        <v>10268</v>
      </c>
      <c r="G705" s="221" t="s">
        <v>5971</v>
      </c>
      <c r="H705" s="222">
        <v>2005</v>
      </c>
      <c r="I705" s="221" t="s">
        <v>5972</v>
      </c>
      <c r="J705" s="136">
        <v>83458.52</v>
      </c>
      <c r="K705" s="329" t="s">
        <v>664</v>
      </c>
      <c r="L705" s="150" t="s">
        <v>5973</v>
      </c>
      <c r="M705" s="150" t="s">
        <v>5974</v>
      </c>
      <c r="N705" s="150" t="s">
        <v>5975</v>
      </c>
      <c r="O705" s="150" t="s">
        <v>5976</v>
      </c>
      <c r="P705" s="223" t="s">
        <v>5977</v>
      </c>
      <c r="Q705" s="150">
        <v>89.82</v>
      </c>
      <c r="R705" s="150">
        <v>9.82</v>
      </c>
      <c r="S705" s="150">
        <v>35</v>
      </c>
      <c r="T705" s="150">
        <v>45</v>
      </c>
      <c r="U705" s="150">
        <v>89.82</v>
      </c>
      <c r="V705" s="223">
        <v>100</v>
      </c>
      <c r="W705" s="223">
        <v>100</v>
      </c>
      <c r="X705" s="150" t="s">
        <v>5928</v>
      </c>
      <c r="Y705" s="223">
        <v>3</v>
      </c>
      <c r="Z705" s="223">
        <v>1</v>
      </c>
      <c r="AA705" s="223">
        <v>7</v>
      </c>
      <c r="AB705" s="223">
        <v>11</v>
      </c>
      <c r="AC705" s="223"/>
      <c r="AD705" s="150"/>
      <c r="AE705" s="224">
        <v>0.2</v>
      </c>
      <c r="AF705" s="158">
        <v>100</v>
      </c>
      <c r="AG705" s="225" t="s">
        <v>1602</v>
      </c>
      <c r="AH705" s="150"/>
      <c r="AI705" s="160"/>
      <c r="AJ705" s="226" t="s">
        <v>5978</v>
      </c>
      <c r="AK705" s="223" t="s">
        <v>5979</v>
      </c>
      <c r="AL705" s="160"/>
      <c r="AM705" s="226" t="s">
        <v>5980</v>
      </c>
      <c r="AN705" s="223" t="s">
        <v>5920</v>
      </c>
      <c r="AO705" s="160"/>
      <c r="AP705" s="226" t="s">
        <v>5981</v>
      </c>
      <c r="AQ705" s="223" t="s">
        <v>5982</v>
      </c>
      <c r="AR705" s="160"/>
      <c r="AS705" s="226"/>
      <c r="AT705" s="223"/>
      <c r="AU705" s="160"/>
      <c r="AV705" s="226"/>
      <c r="AW705" s="223"/>
      <c r="AX705" s="160"/>
      <c r="AY705" s="162"/>
      <c r="AZ705" s="70"/>
      <c r="BA705" s="70"/>
      <c r="BB705" s="70"/>
      <c r="BC705" s="70"/>
    </row>
    <row r="706" spans="1:55" s="35" customFormat="1" ht="110.4" x14ac:dyDescent="0.3">
      <c r="A706" s="219">
        <v>1538</v>
      </c>
      <c r="B706" s="116" t="s">
        <v>5918</v>
      </c>
      <c r="C706" s="219">
        <v>30</v>
      </c>
      <c r="D706" s="220" t="s">
        <v>5983</v>
      </c>
      <c r="E706" s="221" t="s">
        <v>5984</v>
      </c>
      <c r="F706" s="116">
        <v>12609</v>
      </c>
      <c r="G706" s="221" t="s">
        <v>5985</v>
      </c>
      <c r="H706" s="222">
        <v>2004</v>
      </c>
      <c r="I706" s="221" t="s">
        <v>5986</v>
      </c>
      <c r="J706" s="136">
        <v>80954.77</v>
      </c>
      <c r="K706" s="329" t="s">
        <v>664</v>
      </c>
      <c r="L706" s="150" t="s">
        <v>5987</v>
      </c>
      <c r="M706" s="150" t="s">
        <v>5988</v>
      </c>
      <c r="N706" s="150" t="s">
        <v>5989</v>
      </c>
      <c r="O706" s="150" t="s">
        <v>5990</v>
      </c>
      <c r="P706" s="223">
        <v>21277</v>
      </c>
      <c r="Q706" s="150">
        <v>89.52</v>
      </c>
      <c r="R706" s="150">
        <v>9.52</v>
      </c>
      <c r="S706" s="150">
        <v>35</v>
      </c>
      <c r="T706" s="150">
        <v>45</v>
      </c>
      <c r="U706" s="150">
        <v>89.52</v>
      </c>
      <c r="V706" s="223">
        <v>100</v>
      </c>
      <c r="W706" s="223">
        <v>100</v>
      </c>
      <c r="X706" s="150" t="s">
        <v>5991</v>
      </c>
      <c r="Y706" s="223">
        <v>3</v>
      </c>
      <c r="Z706" s="223">
        <v>1</v>
      </c>
      <c r="AA706" s="223">
        <v>4</v>
      </c>
      <c r="AB706" s="223">
        <v>4</v>
      </c>
      <c r="AC706" s="223">
        <v>301</v>
      </c>
      <c r="AD706" s="150"/>
      <c r="AE706" s="224">
        <v>0.2</v>
      </c>
      <c r="AF706" s="158">
        <v>100</v>
      </c>
      <c r="AG706" s="225" t="s">
        <v>5983</v>
      </c>
      <c r="AH706" s="150" t="s">
        <v>5984</v>
      </c>
      <c r="AI706" s="160">
        <v>50</v>
      </c>
      <c r="AJ706" s="226" t="s">
        <v>5992</v>
      </c>
      <c r="AK706" s="223" t="s">
        <v>5993</v>
      </c>
      <c r="AL706" s="160">
        <v>20</v>
      </c>
      <c r="AM706" s="226" t="s">
        <v>5994</v>
      </c>
      <c r="AN706" s="223" t="s">
        <v>5995</v>
      </c>
      <c r="AO706" s="160">
        <v>10</v>
      </c>
      <c r="AP706" s="226" t="s">
        <v>5996</v>
      </c>
      <c r="AQ706" s="223" t="s">
        <v>5997</v>
      </c>
      <c r="AR706" s="160">
        <v>20</v>
      </c>
      <c r="AS706" s="226"/>
      <c r="AT706" s="223"/>
      <c r="AU706" s="160"/>
      <c r="AV706" s="226"/>
      <c r="AW706" s="223"/>
      <c r="AX706" s="160"/>
      <c r="AY706" s="162"/>
      <c r="AZ706" s="70"/>
      <c r="BA706" s="70"/>
      <c r="BB706" s="70"/>
      <c r="BC706" s="70"/>
    </row>
    <row r="707" spans="1:55" s="35" customFormat="1" ht="151.80000000000001" x14ac:dyDescent="0.3">
      <c r="A707" s="219">
        <v>1538</v>
      </c>
      <c r="B707" s="116" t="s">
        <v>5918</v>
      </c>
      <c r="C707" s="219">
        <v>25</v>
      </c>
      <c r="D707" s="220" t="s">
        <v>5945</v>
      </c>
      <c r="E707" s="221" t="s">
        <v>5946</v>
      </c>
      <c r="F707" s="116">
        <v>10774</v>
      </c>
      <c r="G707" s="221" t="s">
        <v>5998</v>
      </c>
      <c r="H707" s="222">
        <v>2004</v>
      </c>
      <c r="I707" s="221" t="s">
        <v>5999</v>
      </c>
      <c r="J707" s="136">
        <v>75638.460000000006</v>
      </c>
      <c r="K707" s="329" t="s">
        <v>664</v>
      </c>
      <c r="L707" s="150" t="s">
        <v>5949</v>
      </c>
      <c r="M707" s="150" t="s">
        <v>5950</v>
      </c>
      <c r="N707" s="150" t="s">
        <v>6000</v>
      </c>
      <c r="O707" s="150" t="s">
        <v>6001</v>
      </c>
      <c r="P707" s="223" t="s">
        <v>6002</v>
      </c>
      <c r="Q707" s="150">
        <v>88.9</v>
      </c>
      <c r="R707" s="150">
        <v>8.9</v>
      </c>
      <c r="S707" s="150">
        <v>35</v>
      </c>
      <c r="T707" s="150">
        <v>45</v>
      </c>
      <c r="U707" s="150">
        <v>88.9</v>
      </c>
      <c r="V707" s="223">
        <v>100</v>
      </c>
      <c r="W707" s="223">
        <v>100</v>
      </c>
      <c r="X707" s="150" t="s">
        <v>6003</v>
      </c>
      <c r="Y707" s="223"/>
      <c r="Z707" s="223"/>
      <c r="AA707" s="223"/>
      <c r="AB707" s="223">
        <v>25</v>
      </c>
      <c r="AC707" s="223">
        <v>298.02999999999997</v>
      </c>
      <c r="AD707" s="150"/>
      <c r="AE707" s="224">
        <v>0.2</v>
      </c>
      <c r="AF707" s="158">
        <v>100</v>
      </c>
      <c r="AG707" s="225" t="s">
        <v>5945</v>
      </c>
      <c r="AH707" s="150" t="s">
        <v>5946</v>
      </c>
      <c r="AI707" s="160"/>
      <c r="AJ707" s="226"/>
      <c r="AK707" s="223"/>
      <c r="AL707" s="160"/>
      <c r="AM707" s="226"/>
      <c r="AN707" s="223"/>
      <c r="AO707" s="160"/>
      <c r="AP707" s="226"/>
      <c r="AQ707" s="223"/>
      <c r="AR707" s="160"/>
      <c r="AS707" s="226"/>
      <c r="AT707" s="223"/>
      <c r="AU707" s="160"/>
      <c r="AV707" s="226"/>
      <c r="AW707" s="223"/>
      <c r="AX707" s="160"/>
      <c r="AY707" s="162"/>
      <c r="AZ707" s="70"/>
      <c r="BA707" s="70"/>
      <c r="BB707" s="70"/>
      <c r="BC707" s="70"/>
    </row>
    <row r="708" spans="1:55" s="35" customFormat="1" ht="179.4" x14ac:dyDescent="0.3">
      <c r="A708" s="219">
        <v>1538</v>
      </c>
      <c r="B708" s="116" t="s">
        <v>5918</v>
      </c>
      <c r="C708" s="219">
        <v>8</v>
      </c>
      <c r="D708" s="220" t="s">
        <v>6004</v>
      </c>
      <c r="E708" s="221" t="s">
        <v>6005</v>
      </c>
      <c r="F708" s="116">
        <v>25418</v>
      </c>
      <c r="G708" s="221" t="s">
        <v>6006</v>
      </c>
      <c r="H708" s="222" t="s">
        <v>6007</v>
      </c>
      <c r="I708" s="221" t="s">
        <v>6008</v>
      </c>
      <c r="J708" s="136">
        <v>70132.05</v>
      </c>
      <c r="K708" s="329" t="s">
        <v>664</v>
      </c>
      <c r="L708" s="150" t="s">
        <v>6009</v>
      </c>
      <c r="M708" s="150" t="s">
        <v>6010</v>
      </c>
      <c r="N708" s="150" t="s">
        <v>6011</v>
      </c>
      <c r="O708" s="150" t="s">
        <v>6012</v>
      </c>
      <c r="P708" s="223" t="s">
        <v>6013</v>
      </c>
      <c r="Q708" s="150">
        <v>88.25</v>
      </c>
      <c r="R708" s="150">
        <v>8.25</v>
      </c>
      <c r="S708" s="150">
        <v>35</v>
      </c>
      <c r="T708" s="150">
        <v>45</v>
      </c>
      <c r="U708" s="150">
        <v>88.25</v>
      </c>
      <c r="V708" s="223">
        <v>100</v>
      </c>
      <c r="W708" s="223">
        <v>100</v>
      </c>
      <c r="X708" s="150" t="s">
        <v>6014</v>
      </c>
      <c r="Y708" s="223">
        <v>6</v>
      </c>
      <c r="Z708" s="223">
        <v>1</v>
      </c>
      <c r="AA708" s="223">
        <v>3</v>
      </c>
      <c r="AB708" s="223">
        <v>51</v>
      </c>
      <c r="AC708" s="223">
        <v>299</v>
      </c>
      <c r="AD708" s="150"/>
      <c r="AE708" s="224">
        <v>0.2</v>
      </c>
      <c r="AF708" s="158">
        <v>100</v>
      </c>
      <c r="AG708" s="225" t="s">
        <v>6004</v>
      </c>
      <c r="AH708" s="150" t="s">
        <v>6015</v>
      </c>
      <c r="AI708" s="160">
        <v>40</v>
      </c>
      <c r="AJ708" s="226" t="s">
        <v>6016</v>
      </c>
      <c r="AK708" s="223" t="s">
        <v>6017</v>
      </c>
      <c r="AL708" s="160">
        <v>10</v>
      </c>
      <c r="AM708" s="226" t="s">
        <v>6018</v>
      </c>
      <c r="AN708" s="223" t="s">
        <v>6019</v>
      </c>
      <c r="AO708" s="160">
        <v>20</v>
      </c>
      <c r="AP708" s="226" t="s">
        <v>6020</v>
      </c>
      <c r="AQ708" s="223" t="s">
        <v>6021</v>
      </c>
      <c r="AR708" s="160">
        <v>30</v>
      </c>
      <c r="AS708" s="226"/>
      <c r="AT708" s="223"/>
      <c r="AU708" s="160"/>
      <c r="AV708" s="226"/>
      <c r="AW708" s="223"/>
      <c r="AX708" s="160"/>
      <c r="AY708" s="162"/>
      <c r="AZ708" s="70"/>
      <c r="BA708" s="70"/>
      <c r="BB708" s="70"/>
      <c r="BC708" s="70"/>
    </row>
    <row r="709" spans="1:55" s="35" customFormat="1" ht="124.2" x14ac:dyDescent="0.3">
      <c r="A709" s="219">
        <v>1538</v>
      </c>
      <c r="B709" s="116" t="s">
        <v>5918</v>
      </c>
      <c r="C709" s="219">
        <v>24</v>
      </c>
      <c r="D709" s="220" t="s">
        <v>1267</v>
      </c>
      <c r="E709" s="221" t="s">
        <v>5934</v>
      </c>
      <c r="F709" s="116">
        <v>7134</v>
      </c>
      <c r="G709" s="221" t="s">
        <v>6022</v>
      </c>
      <c r="H709" s="222">
        <v>2005</v>
      </c>
      <c r="I709" s="221" t="s">
        <v>6023</v>
      </c>
      <c r="J709" s="136">
        <v>64694.21</v>
      </c>
      <c r="K709" s="329" t="s">
        <v>664</v>
      </c>
      <c r="L709" s="150" t="s">
        <v>5937</v>
      </c>
      <c r="M709" s="150" t="s">
        <v>5938</v>
      </c>
      <c r="N709" s="150" t="s">
        <v>6024</v>
      </c>
      <c r="O709" s="150" t="s">
        <v>6025</v>
      </c>
      <c r="P709" s="223" t="s">
        <v>6026</v>
      </c>
      <c r="Q709" s="150">
        <v>87.61</v>
      </c>
      <c r="R709" s="150">
        <v>7.61</v>
      </c>
      <c r="S709" s="150">
        <v>35</v>
      </c>
      <c r="T709" s="150">
        <v>45</v>
      </c>
      <c r="U709" s="150">
        <v>87.61</v>
      </c>
      <c r="V709" s="223">
        <v>100</v>
      </c>
      <c r="W709" s="223">
        <v>100</v>
      </c>
      <c r="X709" s="150" t="s">
        <v>6027</v>
      </c>
      <c r="Y709" s="223">
        <v>4</v>
      </c>
      <c r="Z709" s="223">
        <v>4</v>
      </c>
      <c r="AA709" s="223">
        <v>5</v>
      </c>
      <c r="AB709" s="223">
        <v>51</v>
      </c>
      <c r="AC709" s="223">
        <v>292</v>
      </c>
      <c r="AD709" s="150"/>
      <c r="AE709" s="224">
        <v>0.5</v>
      </c>
      <c r="AF709" s="158">
        <v>100</v>
      </c>
      <c r="AG709" s="225" t="s">
        <v>5942</v>
      </c>
      <c r="AH709" s="150"/>
      <c r="AI709" s="160"/>
      <c r="AJ709" s="226" t="s">
        <v>1267</v>
      </c>
      <c r="AK709" s="223" t="s">
        <v>5943</v>
      </c>
      <c r="AL709" s="160"/>
      <c r="AM709" s="226" t="s">
        <v>6028</v>
      </c>
      <c r="AN709" s="223"/>
      <c r="AO709" s="160"/>
      <c r="AP709" s="226" t="s">
        <v>6029</v>
      </c>
      <c r="AQ709" s="223"/>
      <c r="AR709" s="160"/>
      <c r="AS709" s="226"/>
      <c r="AT709" s="223"/>
      <c r="AU709" s="160"/>
      <c r="AV709" s="226"/>
      <c r="AW709" s="223"/>
      <c r="AX709" s="160"/>
      <c r="AY709" s="162"/>
      <c r="AZ709" s="70"/>
      <c r="BA709" s="70"/>
      <c r="BB709" s="70"/>
      <c r="BC709" s="70"/>
    </row>
    <row r="710" spans="1:55" s="35" customFormat="1" ht="69" x14ac:dyDescent="0.3">
      <c r="A710" s="219">
        <v>1538</v>
      </c>
      <c r="B710" s="116" t="s">
        <v>5918</v>
      </c>
      <c r="C710" s="219">
        <v>29</v>
      </c>
      <c r="D710" s="220" t="s">
        <v>6030</v>
      </c>
      <c r="E710" s="221" t="s">
        <v>6031</v>
      </c>
      <c r="F710" s="116">
        <v>4383</v>
      </c>
      <c r="G710" s="221" t="s">
        <v>6032</v>
      </c>
      <c r="H710" s="222">
        <v>2004</v>
      </c>
      <c r="I710" s="221" t="s">
        <v>6033</v>
      </c>
      <c r="J710" s="136">
        <v>63097.56</v>
      </c>
      <c r="K710" s="329" t="s">
        <v>664</v>
      </c>
      <c r="L710" s="150" t="s">
        <v>6034</v>
      </c>
      <c r="M710" s="150" t="s">
        <v>6035</v>
      </c>
      <c r="N710" s="150" t="s">
        <v>6036</v>
      </c>
      <c r="O710" s="150" t="s">
        <v>6037</v>
      </c>
      <c r="P710" s="223">
        <v>21333</v>
      </c>
      <c r="Q710" s="150">
        <v>87.42</v>
      </c>
      <c r="R710" s="150">
        <v>7.42</v>
      </c>
      <c r="S710" s="150">
        <v>35</v>
      </c>
      <c r="T710" s="150">
        <v>45</v>
      </c>
      <c r="U710" s="150">
        <v>87.42</v>
      </c>
      <c r="V710" s="223">
        <v>100</v>
      </c>
      <c r="W710" s="223">
        <v>100</v>
      </c>
      <c r="X710" s="150" t="s">
        <v>6038</v>
      </c>
      <c r="Y710" s="223">
        <v>2</v>
      </c>
      <c r="Z710" s="223">
        <v>4</v>
      </c>
      <c r="AA710" s="223">
        <v>2</v>
      </c>
      <c r="AB710" s="223">
        <v>47</v>
      </c>
      <c r="AC710" s="223">
        <v>302</v>
      </c>
      <c r="AD710" s="150"/>
      <c r="AE710" s="224">
        <v>0.2</v>
      </c>
      <c r="AF710" s="158">
        <v>100</v>
      </c>
      <c r="AG710" s="225" t="s">
        <v>6030</v>
      </c>
      <c r="AH710" s="150" t="s">
        <v>6039</v>
      </c>
      <c r="AI710" s="160"/>
      <c r="AJ710" s="226" t="s">
        <v>6040</v>
      </c>
      <c r="AK710" s="223"/>
      <c r="AL710" s="160"/>
      <c r="AM710" s="226" t="s">
        <v>6041</v>
      </c>
      <c r="AN710" s="223" t="s">
        <v>6042</v>
      </c>
      <c r="AO710" s="160"/>
      <c r="AP710" s="226" t="s">
        <v>5719</v>
      </c>
      <c r="AQ710" s="223" t="s">
        <v>5712</v>
      </c>
      <c r="AR710" s="160"/>
      <c r="AS710" s="226"/>
      <c r="AT710" s="223"/>
      <c r="AU710" s="160"/>
      <c r="AV710" s="226"/>
      <c r="AW710" s="223"/>
      <c r="AX710" s="160"/>
      <c r="AY710" s="162"/>
      <c r="AZ710" s="70"/>
      <c r="BA710" s="70"/>
      <c r="BB710" s="70"/>
      <c r="BC710" s="70"/>
    </row>
    <row r="711" spans="1:55" s="35" customFormat="1" ht="110.4" x14ac:dyDescent="0.3">
      <c r="A711" s="219">
        <v>1538</v>
      </c>
      <c r="B711" s="116" t="s">
        <v>5918</v>
      </c>
      <c r="C711" s="219">
        <v>24</v>
      </c>
      <c r="D711" s="220" t="s">
        <v>1267</v>
      </c>
      <c r="E711" s="221" t="s">
        <v>5934</v>
      </c>
      <c r="F711" s="116">
        <v>7134</v>
      </c>
      <c r="G711" s="221" t="s">
        <v>6043</v>
      </c>
      <c r="H711" s="222">
        <v>2006</v>
      </c>
      <c r="I711" s="221" t="s">
        <v>6044</v>
      </c>
      <c r="J711" s="136">
        <v>58889.75</v>
      </c>
      <c r="K711" s="329" t="s">
        <v>664</v>
      </c>
      <c r="L711" s="150" t="s">
        <v>5937</v>
      </c>
      <c r="M711" s="150" t="s">
        <v>5938</v>
      </c>
      <c r="N711" s="150" t="s">
        <v>6045</v>
      </c>
      <c r="O711" s="150" t="s">
        <v>6046</v>
      </c>
      <c r="P711" s="223" t="s">
        <v>6047</v>
      </c>
      <c r="Q711" s="150">
        <v>86.93</v>
      </c>
      <c r="R711" s="150">
        <v>6.93</v>
      </c>
      <c r="S711" s="150">
        <v>35</v>
      </c>
      <c r="T711" s="150">
        <v>45</v>
      </c>
      <c r="U711" s="150">
        <v>86.93</v>
      </c>
      <c r="V711" s="223">
        <v>100</v>
      </c>
      <c r="W711" s="223">
        <v>100</v>
      </c>
      <c r="X711" s="150" t="s">
        <v>6048</v>
      </c>
      <c r="Y711" s="223">
        <v>1</v>
      </c>
      <c r="Z711" s="223">
        <v>8</v>
      </c>
      <c r="AA711" s="223">
        <v>2</v>
      </c>
      <c r="AB711" s="223">
        <v>53</v>
      </c>
      <c r="AC711" s="223">
        <v>293</v>
      </c>
      <c r="AD711" s="150"/>
      <c r="AE711" s="224">
        <v>0.2</v>
      </c>
      <c r="AF711" s="158">
        <v>100</v>
      </c>
      <c r="AG711" s="225" t="s">
        <v>5942</v>
      </c>
      <c r="AH711" s="150"/>
      <c r="AI711" s="160"/>
      <c r="AJ711" s="226" t="s">
        <v>1267</v>
      </c>
      <c r="AK711" s="223" t="s">
        <v>5943</v>
      </c>
      <c r="AL711" s="160"/>
      <c r="AM711" s="226" t="s">
        <v>6049</v>
      </c>
      <c r="AN711" s="223"/>
      <c r="AO711" s="160"/>
      <c r="AP711" s="226"/>
      <c r="AQ711" s="223"/>
      <c r="AR711" s="160"/>
      <c r="AS711" s="226"/>
      <c r="AT711" s="223"/>
      <c r="AU711" s="160"/>
      <c r="AV711" s="226"/>
      <c r="AW711" s="223"/>
      <c r="AX711" s="160"/>
      <c r="AY711" s="162"/>
      <c r="AZ711" s="70"/>
      <c r="BA711" s="70"/>
      <c r="BB711" s="70"/>
      <c r="BC711" s="70"/>
    </row>
    <row r="712" spans="1:55" s="35" customFormat="1" ht="124.2" x14ac:dyDescent="0.3">
      <c r="A712" s="219">
        <v>1538</v>
      </c>
      <c r="B712" s="116" t="s">
        <v>5918</v>
      </c>
      <c r="C712" s="219">
        <v>24</v>
      </c>
      <c r="D712" s="220" t="s">
        <v>1267</v>
      </c>
      <c r="E712" s="221" t="s">
        <v>5934</v>
      </c>
      <c r="F712" s="116">
        <v>7134</v>
      </c>
      <c r="G712" s="221" t="s">
        <v>6050</v>
      </c>
      <c r="H712" s="222">
        <v>2007</v>
      </c>
      <c r="I712" s="221" t="s">
        <v>6051</v>
      </c>
      <c r="J712" s="136">
        <v>115355</v>
      </c>
      <c r="K712" s="329" t="s">
        <v>655</v>
      </c>
      <c r="L712" s="150" t="s">
        <v>5937</v>
      </c>
      <c r="M712" s="150" t="s">
        <v>5938</v>
      </c>
      <c r="N712" s="150" t="s">
        <v>6052</v>
      </c>
      <c r="O712" s="150" t="s">
        <v>6053</v>
      </c>
      <c r="P712" s="223">
        <v>24637</v>
      </c>
      <c r="Q712" s="150">
        <v>93.57</v>
      </c>
      <c r="R712" s="150">
        <v>13.57</v>
      </c>
      <c r="S712" s="150">
        <v>35</v>
      </c>
      <c r="T712" s="150">
        <v>45</v>
      </c>
      <c r="U712" s="150">
        <v>93.57</v>
      </c>
      <c r="V712" s="223">
        <v>100</v>
      </c>
      <c r="W712" s="223">
        <v>100</v>
      </c>
      <c r="X712" s="150" t="s">
        <v>6054</v>
      </c>
      <c r="Y712" s="223">
        <v>4</v>
      </c>
      <c r="Z712" s="223">
        <v>4</v>
      </c>
      <c r="AA712" s="223">
        <v>6</v>
      </c>
      <c r="AB712" s="223">
        <v>20</v>
      </c>
      <c r="AC712" s="223">
        <v>116</v>
      </c>
      <c r="AD712" s="150"/>
      <c r="AE712" s="224">
        <v>0.2</v>
      </c>
      <c r="AF712" s="158">
        <v>100</v>
      </c>
      <c r="AG712" s="225" t="s">
        <v>5942</v>
      </c>
      <c r="AH712" s="150"/>
      <c r="AI712" s="160"/>
      <c r="AJ712" s="226" t="s">
        <v>1267</v>
      </c>
      <c r="AK712" s="223" t="s">
        <v>5943</v>
      </c>
      <c r="AL712" s="160"/>
      <c r="AM712" s="226" t="s">
        <v>6055</v>
      </c>
      <c r="AN712" s="223"/>
      <c r="AO712" s="160"/>
      <c r="AP712" s="226" t="s">
        <v>6029</v>
      </c>
      <c r="AQ712" s="223"/>
      <c r="AR712" s="160"/>
      <c r="AS712" s="226"/>
      <c r="AT712" s="223"/>
      <c r="AU712" s="160"/>
      <c r="AV712" s="226"/>
      <c r="AW712" s="223"/>
      <c r="AX712" s="160"/>
      <c r="AY712" s="162"/>
      <c r="AZ712" s="70"/>
      <c r="BA712" s="70"/>
      <c r="BB712" s="70"/>
      <c r="BC712" s="70"/>
    </row>
    <row r="713" spans="1:55" s="35" customFormat="1" ht="55.2" x14ac:dyDescent="0.3">
      <c r="A713" s="219">
        <v>1538</v>
      </c>
      <c r="B713" s="116" t="s">
        <v>5918</v>
      </c>
      <c r="C713" s="219">
        <v>27</v>
      </c>
      <c r="D713" s="220" t="s">
        <v>6056</v>
      </c>
      <c r="E713" s="221" t="s">
        <v>6057</v>
      </c>
      <c r="F713" s="116">
        <v>6857</v>
      </c>
      <c r="G713" s="221" t="s">
        <v>6058</v>
      </c>
      <c r="H713" s="222">
        <v>2008</v>
      </c>
      <c r="I713" s="221" t="s">
        <v>6059</v>
      </c>
      <c r="J713" s="136">
        <v>62594</v>
      </c>
      <c r="K713" s="329" t="s">
        <v>655</v>
      </c>
      <c r="L713" s="150" t="s">
        <v>6060</v>
      </c>
      <c r="M713" s="150" t="s">
        <v>6061</v>
      </c>
      <c r="N713" s="150" t="s">
        <v>6062</v>
      </c>
      <c r="O713" s="150" t="s">
        <v>6063</v>
      </c>
      <c r="P713" s="223" t="s">
        <v>6064</v>
      </c>
      <c r="Q713" s="150">
        <v>87.36</v>
      </c>
      <c r="R713" s="150">
        <v>7.36</v>
      </c>
      <c r="S713" s="150">
        <v>35</v>
      </c>
      <c r="T713" s="150">
        <v>45</v>
      </c>
      <c r="U713" s="150">
        <v>87.36</v>
      </c>
      <c r="V713" s="223">
        <v>100</v>
      </c>
      <c r="W713" s="223">
        <v>100</v>
      </c>
      <c r="X713" s="150" t="s">
        <v>6065</v>
      </c>
      <c r="Y713" s="223">
        <v>3</v>
      </c>
      <c r="Z713" s="223">
        <v>1</v>
      </c>
      <c r="AA713" s="223">
        <v>4</v>
      </c>
      <c r="AB713" s="223">
        <v>4</v>
      </c>
      <c r="AC713" s="223">
        <v>115</v>
      </c>
      <c r="AD713" s="150"/>
      <c r="AE713" s="224">
        <v>0.2</v>
      </c>
      <c r="AF713" s="158">
        <v>100</v>
      </c>
      <c r="AG713" s="225" t="s">
        <v>6066</v>
      </c>
      <c r="AH713" s="150" t="s">
        <v>6067</v>
      </c>
      <c r="AI713" s="160"/>
      <c r="AJ713" s="226" t="s">
        <v>6068</v>
      </c>
      <c r="AK713" s="223" t="s">
        <v>6067</v>
      </c>
      <c r="AL713" s="160"/>
      <c r="AM713" s="226" t="s">
        <v>6069</v>
      </c>
      <c r="AN713" s="223" t="s">
        <v>6067</v>
      </c>
      <c r="AO713" s="160"/>
      <c r="AP713" s="226" t="s">
        <v>6070</v>
      </c>
      <c r="AQ713" s="223" t="s">
        <v>6057</v>
      </c>
      <c r="AR713" s="160"/>
      <c r="AS713" s="226"/>
      <c r="AT713" s="223"/>
      <c r="AU713" s="160"/>
      <c r="AV713" s="226"/>
      <c r="AW713" s="223"/>
      <c r="AX713" s="160"/>
      <c r="AY713" s="162"/>
      <c r="AZ713" s="70"/>
      <c r="BA713" s="70"/>
      <c r="BB713" s="70"/>
      <c r="BC713" s="70"/>
    </row>
    <row r="714" spans="1:55" s="35" customFormat="1" ht="151.80000000000001" x14ac:dyDescent="0.3">
      <c r="A714" s="219">
        <v>1538</v>
      </c>
      <c r="B714" s="116" t="s">
        <v>5918</v>
      </c>
      <c r="C714" s="219">
        <v>25</v>
      </c>
      <c r="D714" s="220" t="s">
        <v>5945</v>
      </c>
      <c r="E714" s="221" t="s">
        <v>5946</v>
      </c>
      <c r="F714" s="116">
        <v>10774</v>
      </c>
      <c r="G714" s="221" t="s">
        <v>6071</v>
      </c>
      <c r="H714" s="222" t="s">
        <v>6072</v>
      </c>
      <c r="I714" s="221" t="s">
        <v>6073</v>
      </c>
      <c r="J714" s="136">
        <v>75000</v>
      </c>
      <c r="K714" s="329" t="s">
        <v>655</v>
      </c>
      <c r="L714" s="150" t="s">
        <v>5949</v>
      </c>
      <c r="M714" s="150" t="s">
        <v>5950</v>
      </c>
      <c r="N714" s="150" t="s">
        <v>6074</v>
      </c>
      <c r="O714" s="150" t="s">
        <v>6075</v>
      </c>
      <c r="P714" s="223" t="s">
        <v>6076</v>
      </c>
      <c r="Q714" s="150">
        <v>88.82</v>
      </c>
      <c r="R714" s="150">
        <v>8.82</v>
      </c>
      <c r="S714" s="150">
        <v>35</v>
      </c>
      <c r="T714" s="150">
        <v>45</v>
      </c>
      <c r="U714" s="150">
        <v>88.82</v>
      </c>
      <c r="V714" s="223">
        <v>100</v>
      </c>
      <c r="W714" s="223">
        <v>100</v>
      </c>
      <c r="X714" s="150" t="s">
        <v>6077</v>
      </c>
      <c r="Y714" s="223"/>
      <c r="Z714" s="223"/>
      <c r="AA714" s="223"/>
      <c r="AB714" s="223">
        <v>25</v>
      </c>
      <c r="AC714" s="223">
        <v>137.1</v>
      </c>
      <c r="AD714" s="150"/>
      <c r="AE714" s="224">
        <v>0.2</v>
      </c>
      <c r="AF714" s="158">
        <v>100</v>
      </c>
      <c r="AG714" s="225" t="s">
        <v>5945</v>
      </c>
      <c r="AH714" s="150" t="s">
        <v>5946</v>
      </c>
      <c r="AI714" s="160"/>
      <c r="AJ714" s="226"/>
      <c r="AK714" s="223"/>
      <c r="AL714" s="160"/>
      <c r="AM714" s="226"/>
      <c r="AN714" s="223"/>
      <c r="AO714" s="160"/>
      <c r="AP714" s="226"/>
      <c r="AQ714" s="223"/>
      <c r="AR714" s="160"/>
      <c r="AS714" s="226"/>
      <c r="AT714" s="223"/>
      <c r="AU714" s="160"/>
      <c r="AV714" s="226"/>
      <c r="AW714" s="223"/>
      <c r="AX714" s="160"/>
      <c r="AY714" s="162"/>
      <c r="AZ714" s="70"/>
      <c r="BA714" s="70"/>
      <c r="BB714" s="70"/>
      <c r="BC714" s="70"/>
    </row>
    <row r="715" spans="1:55" s="35" customFormat="1" ht="69" x14ac:dyDescent="0.3">
      <c r="A715" s="219">
        <v>1538</v>
      </c>
      <c r="B715" s="116" t="s">
        <v>5918</v>
      </c>
      <c r="C715" s="219">
        <v>29</v>
      </c>
      <c r="D715" s="220" t="s">
        <v>6030</v>
      </c>
      <c r="E715" s="221" t="s">
        <v>6031</v>
      </c>
      <c r="F715" s="116">
        <v>4383</v>
      </c>
      <c r="G715" s="221" t="s">
        <v>6078</v>
      </c>
      <c r="H715" s="222" t="s">
        <v>6072</v>
      </c>
      <c r="I715" s="221" t="s">
        <v>6079</v>
      </c>
      <c r="J715" s="136">
        <v>78000</v>
      </c>
      <c r="K715" s="329" t="s">
        <v>655</v>
      </c>
      <c r="L715" s="150" t="s">
        <v>6080</v>
      </c>
      <c r="M715" s="150" t="s">
        <v>6081</v>
      </c>
      <c r="N715" s="150" t="s">
        <v>6082</v>
      </c>
      <c r="O715" s="150" t="s">
        <v>6083</v>
      </c>
      <c r="P715" s="223" t="s">
        <v>6084</v>
      </c>
      <c r="Q715" s="150">
        <v>89.18</v>
      </c>
      <c r="R715" s="150">
        <v>9.18</v>
      </c>
      <c r="S715" s="150">
        <v>35</v>
      </c>
      <c r="T715" s="150">
        <v>45</v>
      </c>
      <c r="U715" s="150">
        <v>89.18</v>
      </c>
      <c r="V715" s="223">
        <v>100</v>
      </c>
      <c r="W715" s="223">
        <v>100</v>
      </c>
      <c r="X715" s="150" t="s">
        <v>6038</v>
      </c>
      <c r="Y715" s="223">
        <v>1</v>
      </c>
      <c r="Z715" s="223">
        <v>6</v>
      </c>
      <c r="AA715" s="223">
        <v>1</v>
      </c>
      <c r="AB715" s="223">
        <v>4</v>
      </c>
      <c r="AC715" s="223">
        <v>107</v>
      </c>
      <c r="AD715" s="150"/>
      <c r="AE715" s="224">
        <v>0.2</v>
      </c>
      <c r="AF715" s="158">
        <v>100</v>
      </c>
      <c r="AG715" s="225" t="s">
        <v>6030</v>
      </c>
      <c r="AH715" s="150" t="s">
        <v>6039</v>
      </c>
      <c r="AI715" s="160"/>
      <c r="AJ715" s="226" t="s">
        <v>6040</v>
      </c>
      <c r="AK715" s="223"/>
      <c r="AL715" s="160"/>
      <c r="AM715" s="226" t="s">
        <v>6041</v>
      </c>
      <c r="AN715" s="223" t="s">
        <v>6042</v>
      </c>
      <c r="AO715" s="160"/>
      <c r="AP715" s="226" t="s">
        <v>5719</v>
      </c>
      <c r="AQ715" s="223" t="s">
        <v>5712</v>
      </c>
      <c r="AR715" s="160"/>
      <c r="AS715" s="226"/>
      <c r="AT715" s="223"/>
      <c r="AU715" s="160"/>
      <c r="AV715" s="226"/>
      <c r="AW715" s="223"/>
      <c r="AX715" s="160"/>
      <c r="AY715" s="162"/>
      <c r="AZ715" s="70"/>
      <c r="BA715" s="70"/>
      <c r="BB715" s="70"/>
      <c r="BC715" s="70"/>
    </row>
    <row r="716" spans="1:55" s="35" customFormat="1" ht="138" x14ac:dyDescent="0.3">
      <c r="A716" s="219">
        <v>1538</v>
      </c>
      <c r="B716" s="116" t="s">
        <v>5918</v>
      </c>
      <c r="C716" s="219">
        <v>4</v>
      </c>
      <c r="D716" s="220" t="s">
        <v>5919</v>
      </c>
      <c r="E716" s="221" t="s">
        <v>5920</v>
      </c>
      <c r="F716" s="116">
        <v>10268</v>
      </c>
      <c r="G716" s="221" t="s">
        <v>6085</v>
      </c>
      <c r="H716" s="222">
        <v>2007</v>
      </c>
      <c r="I716" s="221" t="s">
        <v>6086</v>
      </c>
      <c r="J716" s="136">
        <v>75000</v>
      </c>
      <c r="K716" s="329" t="s">
        <v>655</v>
      </c>
      <c r="L716" s="150" t="s">
        <v>6087</v>
      </c>
      <c r="M716" s="150" t="s">
        <v>6088</v>
      </c>
      <c r="N716" s="150" t="s">
        <v>6089</v>
      </c>
      <c r="O716" s="150" t="s">
        <v>6090</v>
      </c>
      <c r="P716" s="223" t="s">
        <v>6091</v>
      </c>
      <c r="Q716" s="150">
        <v>88.82</v>
      </c>
      <c r="R716" s="150">
        <v>8.82</v>
      </c>
      <c r="S716" s="150">
        <v>35</v>
      </c>
      <c r="T716" s="150">
        <v>45</v>
      </c>
      <c r="U716" s="150">
        <v>88.82</v>
      </c>
      <c r="V716" s="223">
        <v>100</v>
      </c>
      <c r="W716" s="223">
        <v>100</v>
      </c>
      <c r="X716" s="150" t="s">
        <v>5928</v>
      </c>
      <c r="Y716" s="223">
        <v>4</v>
      </c>
      <c r="Z716" s="223">
        <v>2</v>
      </c>
      <c r="AA716" s="223">
        <v>4</v>
      </c>
      <c r="AB716" s="223">
        <v>11</v>
      </c>
      <c r="AC716" s="223">
        <v>114</v>
      </c>
      <c r="AD716" s="150"/>
      <c r="AE716" s="224">
        <v>0.2</v>
      </c>
      <c r="AF716" s="158">
        <v>100</v>
      </c>
      <c r="AG716" s="225" t="s">
        <v>6092</v>
      </c>
      <c r="AH716" s="150" t="s">
        <v>5920</v>
      </c>
      <c r="AI716" s="160"/>
      <c r="AJ716" s="226" t="s">
        <v>6093</v>
      </c>
      <c r="AK716" s="223" t="s">
        <v>6094</v>
      </c>
      <c r="AL716" s="160"/>
      <c r="AM716" s="226" t="s">
        <v>5933</v>
      </c>
      <c r="AN716" s="223"/>
      <c r="AO716" s="160"/>
      <c r="AP716" s="226" t="s">
        <v>5933</v>
      </c>
      <c r="AQ716" s="223"/>
      <c r="AR716" s="160"/>
      <c r="AS716" s="226"/>
      <c r="AT716" s="223"/>
      <c r="AU716" s="160"/>
      <c r="AV716" s="226"/>
      <c r="AW716" s="223"/>
      <c r="AX716" s="160"/>
      <c r="AY716" s="162"/>
      <c r="AZ716" s="70"/>
      <c r="BA716" s="70"/>
      <c r="BB716" s="70"/>
      <c r="BC716" s="70"/>
    </row>
    <row r="717" spans="1:55" s="35" customFormat="1" ht="151.80000000000001" x14ac:dyDescent="0.3">
      <c r="A717" s="219">
        <v>1538</v>
      </c>
      <c r="B717" s="116" t="s">
        <v>5918</v>
      </c>
      <c r="C717" s="219">
        <v>13</v>
      </c>
      <c r="D717" s="220" t="s">
        <v>6004</v>
      </c>
      <c r="E717" s="221" t="s">
        <v>6095</v>
      </c>
      <c r="F717" s="116">
        <v>20181</v>
      </c>
      <c r="G717" s="221" t="s">
        <v>6096</v>
      </c>
      <c r="H717" s="222" t="s">
        <v>6072</v>
      </c>
      <c r="I717" s="221" t="s">
        <v>6097</v>
      </c>
      <c r="J717" s="136">
        <v>74900</v>
      </c>
      <c r="K717" s="329" t="s">
        <v>655</v>
      </c>
      <c r="L717" s="150" t="s">
        <v>6098</v>
      </c>
      <c r="M717" s="150" t="s">
        <v>6099</v>
      </c>
      <c r="N717" s="150" t="s">
        <v>6100</v>
      </c>
      <c r="O717" s="150" t="s">
        <v>6101</v>
      </c>
      <c r="P717" s="223" t="s">
        <v>6102</v>
      </c>
      <c r="Q717" s="150">
        <v>88.759999999999991</v>
      </c>
      <c r="R717" s="150">
        <v>8.76</v>
      </c>
      <c r="S717" s="150">
        <v>35</v>
      </c>
      <c r="T717" s="150">
        <v>45</v>
      </c>
      <c r="U717" s="150">
        <v>88.759999999999991</v>
      </c>
      <c r="V717" s="223">
        <v>100</v>
      </c>
      <c r="W717" s="223">
        <v>100</v>
      </c>
      <c r="X717" s="150" t="s">
        <v>6103</v>
      </c>
      <c r="Y717" s="223">
        <v>1</v>
      </c>
      <c r="Z717" s="223">
        <v>8</v>
      </c>
      <c r="AA717" s="223">
        <v>2</v>
      </c>
      <c r="AB717" s="223">
        <v>30</v>
      </c>
      <c r="AC717" s="223">
        <v>117.2</v>
      </c>
      <c r="AD717" s="150"/>
      <c r="AE717" s="224">
        <v>0.2</v>
      </c>
      <c r="AF717" s="158">
        <v>100</v>
      </c>
      <c r="AG717" s="225" t="s">
        <v>6004</v>
      </c>
      <c r="AH717" s="150" t="s">
        <v>6015</v>
      </c>
      <c r="AI717" s="160">
        <v>30</v>
      </c>
      <c r="AJ717" s="226" t="s">
        <v>6104</v>
      </c>
      <c r="AK717" s="223" t="s">
        <v>6105</v>
      </c>
      <c r="AL717" s="160">
        <v>10</v>
      </c>
      <c r="AM717" s="226" t="s">
        <v>6106</v>
      </c>
      <c r="AN717" s="223" t="s">
        <v>6107</v>
      </c>
      <c r="AO717" s="160">
        <v>10</v>
      </c>
      <c r="AP717" s="226" t="s">
        <v>6020</v>
      </c>
      <c r="AQ717" s="223" t="s">
        <v>6021</v>
      </c>
      <c r="AR717" s="160">
        <v>50</v>
      </c>
      <c r="AS717" s="226"/>
      <c r="AT717" s="223"/>
      <c r="AU717" s="160"/>
      <c r="AV717" s="226"/>
      <c r="AW717" s="223"/>
      <c r="AX717" s="160"/>
      <c r="AY717" s="162"/>
      <c r="AZ717" s="70"/>
      <c r="BA717" s="70"/>
      <c r="BB717" s="70"/>
      <c r="BC717" s="70"/>
    </row>
    <row r="718" spans="1:55" s="35" customFormat="1" ht="110.4" x14ac:dyDescent="0.3">
      <c r="A718" s="219">
        <v>1538</v>
      </c>
      <c r="B718" s="116" t="s">
        <v>5918</v>
      </c>
      <c r="C718" s="219">
        <v>30</v>
      </c>
      <c r="D718" s="220" t="s">
        <v>5983</v>
      </c>
      <c r="E718" s="221" t="s">
        <v>5984</v>
      </c>
      <c r="F718" s="116">
        <v>12609</v>
      </c>
      <c r="G718" s="221" t="s">
        <v>6108</v>
      </c>
      <c r="H718" s="222">
        <v>2007</v>
      </c>
      <c r="I718" s="221" t="s">
        <v>6109</v>
      </c>
      <c r="J718" s="136">
        <v>99553</v>
      </c>
      <c r="K718" s="329" t="s">
        <v>655</v>
      </c>
      <c r="L718" s="150" t="s">
        <v>5987</v>
      </c>
      <c r="M718" s="150" t="s">
        <v>5988</v>
      </c>
      <c r="N718" s="150" t="s">
        <v>6110</v>
      </c>
      <c r="O718" s="150" t="s">
        <v>6111</v>
      </c>
      <c r="P718" s="223" t="s">
        <v>6112</v>
      </c>
      <c r="Q718" s="150">
        <v>91.710000000000008</v>
      </c>
      <c r="R718" s="150">
        <v>11.71</v>
      </c>
      <c r="S718" s="150">
        <v>35</v>
      </c>
      <c r="T718" s="150">
        <v>45</v>
      </c>
      <c r="U718" s="150">
        <v>91.710000000000008</v>
      </c>
      <c r="V718" s="223">
        <v>100</v>
      </c>
      <c r="W718" s="223">
        <v>100</v>
      </c>
      <c r="X718" s="150" t="s">
        <v>5991</v>
      </c>
      <c r="Y718" s="223">
        <v>4</v>
      </c>
      <c r="Z718" s="223">
        <v>2</v>
      </c>
      <c r="AA718" s="223">
        <v>1</v>
      </c>
      <c r="AB718" s="223">
        <v>4</v>
      </c>
      <c r="AC718" s="223">
        <v>136</v>
      </c>
      <c r="AD718" s="150"/>
      <c r="AE718" s="224">
        <v>0.2</v>
      </c>
      <c r="AF718" s="158">
        <v>100</v>
      </c>
      <c r="AG718" s="225" t="s">
        <v>5983</v>
      </c>
      <c r="AH718" s="150" t="s">
        <v>5984</v>
      </c>
      <c r="AI718" s="160">
        <v>30</v>
      </c>
      <c r="AJ718" s="226" t="s">
        <v>5992</v>
      </c>
      <c r="AK718" s="223" t="s">
        <v>5993</v>
      </c>
      <c r="AL718" s="160">
        <v>10</v>
      </c>
      <c r="AM718" s="226" t="s">
        <v>5994</v>
      </c>
      <c r="AN718" s="223" t="s">
        <v>5995</v>
      </c>
      <c r="AO718" s="160">
        <v>20</v>
      </c>
      <c r="AP718" s="226" t="s">
        <v>5996</v>
      </c>
      <c r="AQ718" s="223" t="s">
        <v>5997</v>
      </c>
      <c r="AR718" s="160">
        <v>40</v>
      </c>
      <c r="AS718" s="226"/>
      <c r="AT718" s="223"/>
      <c r="AU718" s="160"/>
      <c r="AV718" s="226"/>
      <c r="AW718" s="223"/>
      <c r="AX718" s="160"/>
      <c r="AY718" s="162"/>
      <c r="AZ718" s="70"/>
      <c r="BA718" s="70"/>
      <c r="BB718" s="70"/>
      <c r="BC718" s="70"/>
    </row>
    <row r="719" spans="1:55" s="35" customFormat="1" ht="124.2" x14ac:dyDescent="0.3">
      <c r="A719" s="219">
        <v>1538</v>
      </c>
      <c r="B719" s="116" t="s">
        <v>5918</v>
      </c>
      <c r="C719" s="219">
        <v>3</v>
      </c>
      <c r="D719" s="220" t="s">
        <v>5954</v>
      </c>
      <c r="E719" s="221" t="s">
        <v>6113</v>
      </c>
      <c r="F719" s="116">
        <v>15365</v>
      </c>
      <c r="G719" s="221" t="s">
        <v>6114</v>
      </c>
      <c r="H719" s="222">
        <v>2007</v>
      </c>
      <c r="I719" s="221"/>
      <c r="J719" s="136">
        <v>71000</v>
      </c>
      <c r="K719" s="329" t="s">
        <v>655</v>
      </c>
      <c r="L719" s="150" t="s">
        <v>6115</v>
      </c>
      <c r="M719" s="150" t="s">
        <v>6116</v>
      </c>
      <c r="N719" s="150" t="s">
        <v>6117</v>
      </c>
      <c r="O719" s="150" t="s">
        <v>6118</v>
      </c>
      <c r="P719" s="223" t="s">
        <v>6119</v>
      </c>
      <c r="Q719" s="150">
        <v>88.35</v>
      </c>
      <c r="R719" s="150">
        <v>8.35</v>
      </c>
      <c r="S719" s="150">
        <v>35</v>
      </c>
      <c r="T719" s="150">
        <v>45</v>
      </c>
      <c r="U719" s="150">
        <v>88.35</v>
      </c>
      <c r="V719" s="223">
        <v>100</v>
      </c>
      <c r="W719" s="223">
        <v>100</v>
      </c>
      <c r="X719" s="150" t="s">
        <v>6120</v>
      </c>
      <c r="Y719" s="223">
        <v>6</v>
      </c>
      <c r="Z719" s="223">
        <v>1</v>
      </c>
      <c r="AA719" s="223">
        <v>5</v>
      </c>
      <c r="AB719" s="223">
        <v>30</v>
      </c>
      <c r="AC719" s="223">
        <v>180</v>
      </c>
      <c r="AD719" s="150"/>
      <c r="AE719" s="224">
        <v>0.5</v>
      </c>
      <c r="AF719" s="158">
        <v>100</v>
      </c>
      <c r="AG719" s="225" t="s">
        <v>6121</v>
      </c>
      <c r="AH719" s="150"/>
      <c r="AI719" s="160"/>
      <c r="AJ719" s="226" t="s">
        <v>6122</v>
      </c>
      <c r="AK719" s="223"/>
      <c r="AL719" s="160"/>
      <c r="AM719" s="226" t="s">
        <v>6123</v>
      </c>
      <c r="AN719" s="223" t="s">
        <v>5962</v>
      </c>
      <c r="AO719" s="160"/>
      <c r="AP719" s="226" t="s">
        <v>6124</v>
      </c>
      <c r="AQ719" s="223"/>
      <c r="AR719" s="160"/>
      <c r="AS719" s="226"/>
      <c r="AT719" s="223"/>
      <c r="AU719" s="160"/>
      <c r="AV719" s="226"/>
      <c r="AW719" s="223"/>
      <c r="AX719" s="160"/>
      <c r="AY719" s="162"/>
      <c r="AZ719" s="70"/>
      <c r="BA719" s="70"/>
      <c r="BB719" s="70"/>
      <c r="BC719" s="70"/>
    </row>
    <row r="720" spans="1:55" s="35" customFormat="1" ht="151.80000000000001" x14ac:dyDescent="0.3">
      <c r="A720" s="219">
        <v>1538</v>
      </c>
      <c r="B720" s="116" t="s">
        <v>5918</v>
      </c>
      <c r="C720" s="219">
        <v>4</v>
      </c>
      <c r="D720" s="220" t="s">
        <v>5919</v>
      </c>
      <c r="E720" s="221" t="s">
        <v>5920</v>
      </c>
      <c r="F720" s="116">
        <v>10268</v>
      </c>
      <c r="G720" s="221" t="s">
        <v>6125</v>
      </c>
      <c r="H720" s="222">
        <v>1999</v>
      </c>
      <c r="I720" s="221" t="s">
        <v>6126</v>
      </c>
      <c r="J720" s="136">
        <v>75113</v>
      </c>
      <c r="K720" s="329" t="s">
        <v>1850</v>
      </c>
      <c r="L720" s="150" t="s">
        <v>6127</v>
      </c>
      <c r="M720" s="150" t="s">
        <v>6128</v>
      </c>
      <c r="N720" s="150" t="s">
        <v>6129</v>
      </c>
      <c r="O720" s="150" t="s">
        <v>6130</v>
      </c>
      <c r="P720" s="223">
        <v>18452</v>
      </c>
      <c r="Q720" s="150">
        <v>88.84</v>
      </c>
      <c r="R720" s="150">
        <v>8.84</v>
      </c>
      <c r="S720" s="150">
        <v>35</v>
      </c>
      <c r="T720" s="150">
        <v>45</v>
      </c>
      <c r="U720" s="150">
        <v>88.84</v>
      </c>
      <c r="V720" s="223">
        <v>100</v>
      </c>
      <c r="W720" s="223">
        <v>100</v>
      </c>
      <c r="X720" s="150" t="s">
        <v>5928</v>
      </c>
      <c r="Y720" s="223">
        <v>3</v>
      </c>
      <c r="Z720" s="223">
        <v>4</v>
      </c>
      <c r="AA720" s="223">
        <v>3</v>
      </c>
      <c r="AB720" s="223">
        <v>11</v>
      </c>
      <c r="AC720" s="223"/>
      <c r="AD720" s="150"/>
      <c r="AE720" s="224">
        <v>0.2</v>
      </c>
      <c r="AF720" s="158">
        <v>100</v>
      </c>
      <c r="AG720" s="225" t="s">
        <v>1602</v>
      </c>
      <c r="AH720" s="150"/>
      <c r="AI720" s="160"/>
      <c r="AJ720" s="226" t="s">
        <v>6092</v>
      </c>
      <c r="AK720" s="223" t="s">
        <v>5920</v>
      </c>
      <c r="AL720" s="160"/>
      <c r="AM720" s="226" t="s">
        <v>5980</v>
      </c>
      <c r="AN720" s="223" t="s">
        <v>5920</v>
      </c>
      <c r="AO720" s="160"/>
      <c r="AP720" s="226" t="s">
        <v>5981</v>
      </c>
      <c r="AQ720" s="223" t="s">
        <v>5982</v>
      </c>
      <c r="AR720" s="160"/>
      <c r="AS720" s="226"/>
      <c r="AT720" s="223"/>
      <c r="AU720" s="160"/>
      <c r="AV720" s="226"/>
      <c r="AW720" s="223"/>
      <c r="AX720" s="160"/>
      <c r="AY720" s="162"/>
      <c r="AZ720" s="70"/>
      <c r="BA720" s="70"/>
      <c r="BB720" s="70"/>
      <c r="BC720" s="70"/>
    </row>
    <row r="721" spans="1:61" s="35" customFormat="1" ht="69" x14ac:dyDescent="0.3">
      <c r="A721" s="219">
        <v>1538</v>
      </c>
      <c r="B721" s="116" t="s">
        <v>5918</v>
      </c>
      <c r="C721" s="219"/>
      <c r="D721" s="220" t="s">
        <v>5932</v>
      </c>
      <c r="E721" s="221" t="s">
        <v>5920</v>
      </c>
      <c r="F721" s="116">
        <v>10268</v>
      </c>
      <c r="G721" s="221" t="s">
        <v>6131</v>
      </c>
      <c r="H721" s="222">
        <v>2009</v>
      </c>
      <c r="I721" s="221" t="s">
        <v>6132</v>
      </c>
      <c r="J721" s="136">
        <v>132000</v>
      </c>
      <c r="K721" s="329" t="s">
        <v>677</v>
      </c>
      <c r="L721" s="150" t="s">
        <v>6133</v>
      </c>
      <c r="M721" s="150" t="s">
        <v>6134</v>
      </c>
      <c r="N721" s="150" t="s">
        <v>6135</v>
      </c>
      <c r="O721" s="150" t="s">
        <v>6136</v>
      </c>
      <c r="P721" s="223">
        <v>27729</v>
      </c>
      <c r="Q721" s="150">
        <v>95.529411764705884</v>
      </c>
      <c r="R721" s="150">
        <v>15.529411764705882</v>
      </c>
      <c r="S721" s="150">
        <v>35</v>
      </c>
      <c r="T721" s="150">
        <v>45</v>
      </c>
      <c r="U721" s="150">
        <v>95.529411764705884</v>
      </c>
      <c r="V721" s="223">
        <v>100</v>
      </c>
      <c r="W721" s="223">
        <v>100</v>
      </c>
      <c r="X721" s="150" t="s">
        <v>5928</v>
      </c>
      <c r="Y721" s="223">
        <v>4</v>
      </c>
      <c r="Z721" s="223">
        <v>7</v>
      </c>
      <c r="AA721" s="223">
        <v>5</v>
      </c>
      <c r="AB721" s="223">
        <v>11</v>
      </c>
      <c r="AC721" s="223">
        <v>147</v>
      </c>
      <c r="AD721" s="150"/>
      <c r="AE721" s="224">
        <v>0.2</v>
      </c>
      <c r="AF721" s="158">
        <v>100</v>
      </c>
      <c r="AG721" s="225" t="s">
        <v>1602</v>
      </c>
      <c r="AH721" s="150"/>
      <c r="AI721" s="160"/>
      <c r="AJ721" s="226"/>
      <c r="AK721" s="223"/>
      <c r="AL721" s="160"/>
      <c r="AM721" s="226"/>
      <c r="AN721" s="223"/>
      <c r="AO721" s="160"/>
      <c r="AP721" s="226"/>
      <c r="AQ721" s="223"/>
      <c r="AR721" s="160"/>
      <c r="AS721" s="226"/>
      <c r="AT721" s="223"/>
      <c r="AU721" s="160"/>
      <c r="AV721" s="226"/>
      <c r="AW721" s="223"/>
      <c r="AX721" s="160"/>
      <c r="AY721" s="162"/>
      <c r="AZ721" s="70"/>
      <c r="BA721" s="70"/>
      <c r="BB721" s="70"/>
      <c r="BC721" s="70"/>
    </row>
    <row r="722" spans="1:61" s="35" customFormat="1" ht="220.8" x14ac:dyDescent="0.3">
      <c r="A722" s="219">
        <v>1538</v>
      </c>
      <c r="B722" s="116" t="s">
        <v>5918</v>
      </c>
      <c r="C722" s="219"/>
      <c r="D722" s="220" t="s">
        <v>5954</v>
      </c>
      <c r="E722" s="221" t="s">
        <v>6137</v>
      </c>
      <c r="F722" s="116">
        <v>4546</v>
      </c>
      <c r="G722" s="221" t="s">
        <v>6138</v>
      </c>
      <c r="H722" s="222">
        <v>2009</v>
      </c>
      <c r="I722" s="221" t="s">
        <v>6139</v>
      </c>
      <c r="J722" s="136">
        <v>137500</v>
      </c>
      <c r="K722" s="329" t="s">
        <v>677</v>
      </c>
      <c r="L722" s="150" t="s">
        <v>6140</v>
      </c>
      <c r="M722" s="150" t="s">
        <v>6141</v>
      </c>
      <c r="N722" s="150" t="s">
        <v>6142</v>
      </c>
      <c r="O722" s="150" t="s">
        <v>6143</v>
      </c>
      <c r="P722" s="223">
        <v>28198</v>
      </c>
      <c r="Q722" s="150">
        <v>96.17647058823529</v>
      </c>
      <c r="R722" s="150">
        <v>16.176470588235293</v>
      </c>
      <c r="S722" s="150">
        <v>35</v>
      </c>
      <c r="T722" s="150">
        <v>45</v>
      </c>
      <c r="U722" s="150">
        <v>96.17647058823529</v>
      </c>
      <c r="V722" s="223">
        <v>100</v>
      </c>
      <c r="W722" s="223">
        <v>100</v>
      </c>
      <c r="X722" s="150" t="s">
        <v>6144</v>
      </c>
      <c r="Y722" s="223">
        <v>4</v>
      </c>
      <c r="Z722" s="223">
        <v>2</v>
      </c>
      <c r="AA722" s="223">
        <v>1</v>
      </c>
      <c r="AB722" s="223">
        <v>19</v>
      </c>
      <c r="AC722" s="223">
        <v>154</v>
      </c>
      <c r="AD722" s="150"/>
      <c r="AE722" s="224">
        <v>0.2</v>
      </c>
      <c r="AF722" s="158">
        <v>100</v>
      </c>
      <c r="AG722" s="225" t="s">
        <v>6145</v>
      </c>
      <c r="AH722" s="150" t="s">
        <v>5962</v>
      </c>
      <c r="AI722" s="160">
        <v>30</v>
      </c>
      <c r="AJ722" s="226" t="s">
        <v>6146</v>
      </c>
      <c r="AK722" s="223" t="s">
        <v>6137</v>
      </c>
      <c r="AL722" s="160">
        <v>20</v>
      </c>
      <c r="AM722" s="226" t="s">
        <v>6147</v>
      </c>
      <c r="AN722" s="223" t="s">
        <v>6148</v>
      </c>
      <c r="AO722" s="160">
        <v>20</v>
      </c>
      <c r="AP722" s="226"/>
      <c r="AQ722" s="223"/>
      <c r="AR722" s="160"/>
      <c r="AS722" s="226" t="s">
        <v>6149</v>
      </c>
      <c r="AT722" s="223" t="s">
        <v>6137</v>
      </c>
      <c r="AU722" s="160">
        <v>30</v>
      </c>
      <c r="AV722" s="226"/>
      <c r="AW722" s="223"/>
      <c r="AX722" s="160"/>
      <c r="AY722" s="162"/>
      <c r="AZ722" s="70"/>
      <c r="BA722" s="70"/>
      <c r="BB722" s="70"/>
      <c r="BC722" s="70"/>
    </row>
    <row r="723" spans="1:61" s="35" customFormat="1" ht="372.6" x14ac:dyDescent="0.3">
      <c r="A723" s="219">
        <v>1538</v>
      </c>
      <c r="B723" s="116" t="s">
        <v>5918</v>
      </c>
      <c r="C723" s="219"/>
      <c r="D723" s="220" t="s">
        <v>5954</v>
      </c>
      <c r="E723" s="221" t="s">
        <v>6137</v>
      </c>
      <c r="F723" s="116">
        <v>4546</v>
      </c>
      <c r="G723" s="221" t="s">
        <v>6150</v>
      </c>
      <c r="H723" s="222">
        <v>2010</v>
      </c>
      <c r="I723" s="221" t="s">
        <v>6151</v>
      </c>
      <c r="J723" s="136">
        <v>143244</v>
      </c>
      <c r="K723" s="329" t="s">
        <v>677</v>
      </c>
      <c r="L723" s="150" t="s">
        <v>6152</v>
      </c>
      <c r="M723" s="150" t="s">
        <v>6153</v>
      </c>
      <c r="N723" s="150" t="s">
        <v>6154</v>
      </c>
      <c r="O723" s="150" t="s">
        <v>6155</v>
      </c>
      <c r="P723" s="223" t="s">
        <v>6156</v>
      </c>
      <c r="Q723" s="150">
        <v>96.852235294117648</v>
      </c>
      <c r="R723" s="150">
        <v>16.852235294117648</v>
      </c>
      <c r="S723" s="150">
        <v>35</v>
      </c>
      <c r="T723" s="150">
        <v>45</v>
      </c>
      <c r="U723" s="150">
        <v>96.852235294117648</v>
      </c>
      <c r="V723" s="223">
        <v>100</v>
      </c>
      <c r="W723" s="223">
        <v>100</v>
      </c>
      <c r="X723" s="150" t="s">
        <v>6157</v>
      </c>
      <c r="Y723" s="223">
        <v>4</v>
      </c>
      <c r="Z723" s="223">
        <v>3</v>
      </c>
      <c r="AA723" s="223">
        <v>2</v>
      </c>
      <c r="AB723" s="223">
        <v>14</v>
      </c>
      <c r="AC723" s="223">
        <v>153</v>
      </c>
      <c r="AD723" s="150"/>
      <c r="AE723" s="224">
        <v>0.2</v>
      </c>
      <c r="AF723" s="158">
        <v>100</v>
      </c>
      <c r="AG723" s="225" t="s">
        <v>5954</v>
      </c>
      <c r="AH723" s="150" t="s">
        <v>5962</v>
      </c>
      <c r="AI723" s="160">
        <v>50</v>
      </c>
      <c r="AJ723" s="226" t="s">
        <v>6158</v>
      </c>
      <c r="AK723" s="223" t="s">
        <v>6159</v>
      </c>
      <c r="AL723" s="160">
        <v>20</v>
      </c>
      <c r="AM723" s="226"/>
      <c r="AN723" s="223"/>
      <c r="AO723" s="160"/>
      <c r="AP723" s="226"/>
      <c r="AQ723" s="223"/>
      <c r="AR723" s="160"/>
      <c r="AS723" s="226" t="s">
        <v>6160</v>
      </c>
      <c r="AT723" s="223" t="s">
        <v>6137</v>
      </c>
      <c r="AU723" s="160">
        <v>30</v>
      </c>
      <c r="AV723" s="226"/>
      <c r="AW723" s="223"/>
      <c r="AX723" s="160"/>
      <c r="AY723" s="162"/>
      <c r="AZ723" s="70"/>
      <c r="BA723" s="70"/>
      <c r="BB723" s="70"/>
      <c r="BC723" s="70"/>
    </row>
    <row r="724" spans="1:61" s="35" customFormat="1" ht="207" x14ac:dyDescent="0.3">
      <c r="A724" s="219">
        <v>1538</v>
      </c>
      <c r="B724" s="116" t="s">
        <v>5918</v>
      </c>
      <c r="C724" s="219"/>
      <c r="D724" s="220" t="s">
        <v>1267</v>
      </c>
      <c r="E724" s="221" t="s">
        <v>5934</v>
      </c>
      <c r="F724" s="116">
        <v>7134</v>
      </c>
      <c r="G724" s="221" t="s">
        <v>6161</v>
      </c>
      <c r="H724" s="222">
        <v>2009</v>
      </c>
      <c r="I724" s="221" t="s">
        <v>6162</v>
      </c>
      <c r="J724" s="136">
        <v>125730</v>
      </c>
      <c r="K724" s="329" t="s">
        <v>677</v>
      </c>
      <c r="L724" s="150" t="s">
        <v>5937</v>
      </c>
      <c r="M724" s="150" t="s">
        <v>5938</v>
      </c>
      <c r="N724" s="150" t="s">
        <v>6163</v>
      </c>
      <c r="O724" s="150" t="s">
        <v>6164</v>
      </c>
      <c r="P724" s="223" t="s">
        <v>6165</v>
      </c>
      <c r="Q724" s="150">
        <v>94.789999999999992</v>
      </c>
      <c r="R724" s="150">
        <v>14.79</v>
      </c>
      <c r="S724" s="150">
        <v>35</v>
      </c>
      <c r="T724" s="150">
        <v>45</v>
      </c>
      <c r="U724" s="150">
        <v>94.789999999999992</v>
      </c>
      <c r="V724" s="223">
        <v>100</v>
      </c>
      <c r="W724" s="223">
        <v>100</v>
      </c>
      <c r="X724" s="150" t="s">
        <v>6166</v>
      </c>
      <c r="Y724" s="223">
        <v>4</v>
      </c>
      <c r="Z724" s="223">
        <v>4</v>
      </c>
      <c r="AA724" s="223">
        <v>5</v>
      </c>
      <c r="AB724" s="223">
        <v>51</v>
      </c>
      <c r="AC724" s="223">
        <v>151</v>
      </c>
      <c r="AD724" s="150"/>
      <c r="AE724" s="224">
        <v>0.2</v>
      </c>
      <c r="AF724" s="158">
        <v>100</v>
      </c>
      <c r="AG724" s="225" t="s">
        <v>5942</v>
      </c>
      <c r="AH724" s="150"/>
      <c r="AI724" s="160">
        <v>50</v>
      </c>
      <c r="AJ724" s="226" t="s">
        <v>1267</v>
      </c>
      <c r="AK724" s="223" t="s">
        <v>5943</v>
      </c>
      <c r="AL724" s="160">
        <v>50</v>
      </c>
      <c r="AM724" s="226"/>
      <c r="AN724" s="223"/>
      <c r="AO724" s="160"/>
      <c r="AP724" s="226"/>
      <c r="AQ724" s="223"/>
      <c r="AR724" s="160"/>
      <c r="AS724" s="226"/>
      <c r="AT724" s="223"/>
      <c r="AU724" s="160"/>
      <c r="AV724" s="226"/>
      <c r="AW724" s="223"/>
      <c r="AX724" s="160"/>
      <c r="AY724" s="162"/>
      <c r="AZ724" s="70"/>
      <c r="BA724" s="70"/>
      <c r="BB724" s="70"/>
      <c r="BC724" s="70"/>
    </row>
    <row r="725" spans="1:61" s="35" customFormat="1" ht="124.2" x14ac:dyDescent="0.3">
      <c r="A725" s="219">
        <v>1538</v>
      </c>
      <c r="B725" s="116" t="s">
        <v>5918</v>
      </c>
      <c r="C725" s="219"/>
      <c r="D725" s="220" t="s">
        <v>6167</v>
      </c>
      <c r="E725" s="221" t="s">
        <v>5984</v>
      </c>
      <c r="F725" s="116">
        <v>12609</v>
      </c>
      <c r="G725" s="221" t="s">
        <v>6168</v>
      </c>
      <c r="H725" s="222">
        <v>2010</v>
      </c>
      <c r="I725" s="221" t="s">
        <v>6169</v>
      </c>
      <c r="J725" s="136">
        <v>99600</v>
      </c>
      <c r="K725" s="329" t="s">
        <v>677</v>
      </c>
      <c r="L725" s="150" t="s">
        <v>6170</v>
      </c>
      <c r="M725" s="150" t="s">
        <v>6171</v>
      </c>
      <c r="N725" s="150" t="s">
        <v>6172</v>
      </c>
      <c r="O725" s="150" t="s">
        <v>6173</v>
      </c>
      <c r="P725" s="223" t="s">
        <v>6174</v>
      </c>
      <c r="Q725" s="150">
        <v>91.72</v>
      </c>
      <c r="R725" s="150">
        <v>11.72</v>
      </c>
      <c r="S725" s="150">
        <v>35</v>
      </c>
      <c r="T725" s="150">
        <v>45</v>
      </c>
      <c r="U725" s="150">
        <v>91.72</v>
      </c>
      <c r="V725" s="223">
        <v>100</v>
      </c>
      <c r="W725" s="223">
        <v>100</v>
      </c>
      <c r="X725" s="150" t="s">
        <v>5991</v>
      </c>
      <c r="Y725" s="223">
        <v>4</v>
      </c>
      <c r="Z725" s="223">
        <v>2</v>
      </c>
      <c r="AA725" s="223">
        <v>1</v>
      </c>
      <c r="AB725" s="223">
        <v>60</v>
      </c>
      <c r="AC725" s="223">
        <v>155</v>
      </c>
      <c r="AD725" s="150"/>
      <c r="AE725" s="224">
        <v>0.2</v>
      </c>
      <c r="AF725" s="158">
        <v>100</v>
      </c>
      <c r="AG725" s="225" t="s">
        <v>5983</v>
      </c>
      <c r="AH725" s="150" t="s">
        <v>5984</v>
      </c>
      <c r="AI725" s="160">
        <v>20</v>
      </c>
      <c r="AJ725" s="226" t="s">
        <v>5992</v>
      </c>
      <c r="AK725" s="223" t="s">
        <v>5993</v>
      </c>
      <c r="AL725" s="160">
        <v>0</v>
      </c>
      <c r="AM725" s="226" t="s">
        <v>5994</v>
      </c>
      <c r="AN725" s="223" t="s">
        <v>6175</v>
      </c>
      <c r="AO725" s="160">
        <v>50</v>
      </c>
      <c r="AP725" s="226" t="s">
        <v>5996</v>
      </c>
      <c r="AQ725" s="223" t="s">
        <v>6176</v>
      </c>
      <c r="AR725" s="160">
        <v>30</v>
      </c>
      <c r="AS725" s="226"/>
      <c r="AT725" s="223"/>
      <c r="AU725" s="160"/>
      <c r="AV725" s="226"/>
      <c r="AW725" s="223"/>
      <c r="AX725" s="160"/>
      <c r="AY725" s="162"/>
      <c r="AZ725" s="70"/>
      <c r="BA725" s="70"/>
      <c r="BB725" s="70"/>
      <c r="BC725" s="70"/>
    </row>
    <row r="726" spans="1:61" s="35" customFormat="1" ht="138" x14ac:dyDescent="0.3">
      <c r="A726" s="219">
        <v>1538</v>
      </c>
      <c r="B726" s="116" t="s">
        <v>5918</v>
      </c>
      <c r="C726" s="219"/>
      <c r="D726" s="220" t="s">
        <v>6167</v>
      </c>
      <c r="E726" s="221" t="s">
        <v>5984</v>
      </c>
      <c r="F726" s="116">
        <v>12609</v>
      </c>
      <c r="G726" s="221" t="s">
        <v>6177</v>
      </c>
      <c r="H726" s="222">
        <v>2010</v>
      </c>
      <c r="I726" s="221" t="s">
        <v>6178</v>
      </c>
      <c r="J726" s="136">
        <v>99376.8</v>
      </c>
      <c r="K726" s="329" t="s">
        <v>677</v>
      </c>
      <c r="L726" s="150" t="s">
        <v>6179</v>
      </c>
      <c r="M726" s="150" t="s">
        <v>6180</v>
      </c>
      <c r="N726" s="150" t="s">
        <v>6181</v>
      </c>
      <c r="O726" s="150" t="s">
        <v>6182</v>
      </c>
      <c r="P726" s="223">
        <v>27949</v>
      </c>
      <c r="Q726" s="150">
        <v>91.69</v>
      </c>
      <c r="R726" s="150">
        <v>11.69</v>
      </c>
      <c r="S726" s="150">
        <v>35</v>
      </c>
      <c r="T726" s="150">
        <v>45</v>
      </c>
      <c r="U726" s="150">
        <v>91.69</v>
      </c>
      <c r="V726" s="223">
        <v>100</v>
      </c>
      <c r="W726" s="223">
        <v>100</v>
      </c>
      <c r="X726" s="150" t="s">
        <v>5991</v>
      </c>
      <c r="Y726" s="223">
        <v>1</v>
      </c>
      <c r="Z726" s="223">
        <v>4</v>
      </c>
      <c r="AA726" s="223">
        <v>3</v>
      </c>
      <c r="AB726" s="223">
        <v>60</v>
      </c>
      <c r="AC726" s="223">
        <v>156</v>
      </c>
      <c r="AD726" s="150"/>
      <c r="AE726" s="224">
        <v>0.2</v>
      </c>
      <c r="AF726" s="158">
        <v>100</v>
      </c>
      <c r="AG726" s="225" t="s">
        <v>5983</v>
      </c>
      <c r="AH726" s="150" t="s">
        <v>5984</v>
      </c>
      <c r="AI726" s="160">
        <v>40</v>
      </c>
      <c r="AJ726" s="226" t="s">
        <v>5992</v>
      </c>
      <c r="AK726" s="223" t="s">
        <v>5993</v>
      </c>
      <c r="AL726" s="160">
        <v>40</v>
      </c>
      <c r="AM726" s="226" t="s">
        <v>5994</v>
      </c>
      <c r="AN726" s="223"/>
      <c r="AO726" s="160">
        <v>0</v>
      </c>
      <c r="AP726" s="226" t="s">
        <v>5996</v>
      </c>
      <c r="AQ726" s="223" t="s">
        <v>6176</v>
      </c>
      <c r="AR726" s="160">
        <v>20</v>
      </c>
      <c r="AS726" s="226"/>
      <c r="AT726" s="223"/>
      <c r="AU726" s="160"/>
      <c r="AV726" s="226"/>
      <c r="AW726" s="223"/>
      <c r="AX726" s="160"/>
      <c r="AY726" s="162"/>
      <c r="AZ726" s="70"/>
      <c r="BA726" s="70"/>
      <c r="BB726" s="70"/>
      <c r="BC726" s="70"/>
    </row>
    <row r="727" spans="1:61" s="35" customFormat="1" ht="138" x14ac:dyDescent="0.3">
      <c r="A727" s="219">
        <v>1538</v>
      </c>
      <c r="B727" s="116" t="s">
        <v>5918</v>
      </c>
      <c r="C727" s="219"/>
      <c r="D727" s="220" t="s">
        <v>6167</v>
      </c>
      <c r="E727" s="221" t="s">
        <v>5984</v>
      </c>
      <c r="F727" s="116">
        <v>12609</v>
      </c>
      <c r="G727" s="221" t="s">
        <v>6177</v>
      </c>
      <c r="H727" s="222">
        <v>2011</v>
      </c>
      <c r="I727" s="221" t="s">
        <v>6178</v>
      </c>
      <c r="J727" s="136">
        <v>3302.09</v>
      </c>
      <c r="K727" s="329" t="s">
        <v>677</v>
      </c>
      <c r="L727" s="150" t="s">
        <v>6179</v>
      </c>
      <c r="M727" s="150" t="s">
        <v>6180</v>
      </c>
      <c r="N727" s="150" t="s">
        <v>6181</v>
      </c>
      <c r="O727" s="150" t="s">
        <v>6182</v>
      </c>
      <c r="P727" s="223">
        <v>30120</v>
      </c>
      <c r="Q727" s="150">
        <v>91.69</v>
      </c>
      <c r="R727" s="150">
        <v>11.69</v>
      </c>
      <c r="S727" s="150">
        <v>35</v>
      </c>
      <c r="T727" s="150">
        <v>45</v>
      </c>
      <c r="U727" s="150">
        <v>91.69</v>
      </c>
      <c r="V727" s="223">
        <v>100</v>
      </c>
      <c r="W727" s="223">
        <v>95</v>
      </c>
      <c r="X727" s="150" t="s">
        <v>5991</v>
      </c>
      <c r="Y727" s="223">
        <v>1</v>
      </c>
      <c r="Z727" s="223">
        <v>4</v>
      </c>
      <c r="AA727" s="223">
        <v>3</v>
      </c>
      <c r="AB727" s="223">
        <v>60</v>
      </c>
      <c r="AC727" s="223">
        <v>156</v>
      </c>
      <c r="AD727" s="150"/>
      <c r="AE727" s="224">
        <v>0.2</v>
      </c>
      <c r="AF727" s="158">
        <v>100</v>
      </c>
      <c r="AG727" s="225" t="s">
        <v>5983</v>
      </c>
      <c r="AH727" s="150" t="s">
        <v>5984</v>
      </c>
      <c r="AI727" s="160">
        <v>40</v>
      </c>
      <c r="AJ727" s="226" t="s">
        <v>5992</v>
      </c>
      <c r="AK727" s="223" t="s">
        <v>5993</v>
      </c>
      <c r="AL727" s="160">
        <v>40</v>
      </c>
      <c r="AM727" s="226" t="s">
        <v>5994</v>
      </c>
      <c r="AN727" s="223"/>
      <c r="AO727" s="160">
        <v>0</v>
      </c>
      <c r="AP727" s="226" t="s">
        <v>5996</v>
      </c>
      <c r="AQ727" s="223" t="s">
        <v>6176</v>
      </c>
      <c r="AR727" s="160">
        <v>20</v>
      </c>
      <c r="AS727" s="226"/>
      <c r="AT727" s="223"/>
      <c r="AU727" s="160"/>
      <c r="AV727" s="226"/>
      <c r="AW727" s="223"/>
      <c r="AX727" s="160"/>
      <c r="AY727" s="162"/>
      <c r="AZ727" s="70"/>
      <c r="BA727" s="70"/>
      <c r="BB727" s="70"/>
      <c r="BC727" s="70"/>
    </row>
    <row r="728" spans="1:61" s="35" customFormat="1" ht="69" x14ac:dyDescent="0.3">
      <c r="A728" s="219">
        <v>1538</v>
      </c>
      <c r="B728" s="116" t="s">
        <v>5918</v>
      </c>
      <c r="C728" s="219"/>
      <c r="D728" s="220" t="s">
        <v>5954</v>
      </c>
      <c r="E728" s="221" t="s">
        <v>6183</v>
      </c>
      <c r="F728" s="116">
        <v>5967</v>
      </c>
      <c r="G728" s="221" t="s">
        <v>6184</v>
      </c>
      <c r="H728" s="222">
        <v>2010</v>
      </c>
      <c r="I728" s="221" t="s">
        <v>6185</v>
      </c>
      <c r="J728" s="136">
        <v>235976.4</v>
      </c>
      <c r="K728" s="329" t="s">
        <v>677</v>
      </c>
      <c r="L728" s="150" t="s">
        <v>6186</v>
      </c>
      <c r="M728" s="150" t="s">
        <v>6187</v>
      </c>
      <c r="N728" s="150" t="s">
        <v>6188</v>
      </c>
      <c r="O728" s="150" t="s">
        <v>6189</v>
      </c>
      <c r="P728" s="223">
        <v>29089</v>
      </c>
      <c r="Q728" s="150">
        <v>107.76</v>
      </c>
      <c r="R728" s="150">
        <v>27.76</v>
      </c>
      <c r="S728" s="150">
        <v>35</v>
      </c>
      <c r="T728" s="150">
        <v>45</v>
      </c>
      <c r="U728" s="150">
        <v>107.76</v>
      </c>
      <c r="V728" s="223">
        <v>100</v>
      </c>
      <c r="W728" s="223">
        <v>100</v>
      </c>
      <c r="X728" s="150" t="s">
        <v>5961</v>
      </c>
      <c r="Y728" s="223">
        <v>4</v>
      </c>
      <c r="Z728" s="223">
        <v>2</v>
      </c>
      <c r="AA728" s="223">
        <v>2</v>
      </c>
      <c r="AB728" s="223">
        <v>30</v>
      </c>
      <c r="AC728" s="223">
        <v>162</v>
      </c>
      <c r="AD728" s="150"/>
      <c r="AE728" s="224">
        <v>0.2</v>
      </c>
      <c r="AF728" s="158">
        <v>100</v>
      </c>
      <c r="AG728" s="225" t="s">
        <v>6190</v>
      </c>
      <c r="AH728" s="150" t="s">
        <v>3124</v>
      </c>
      <c r="AI728" s="160">
        <v>100</v>
      </c>
      <c r="AJ728" s="226"/>
      <c r="AK728" s="223"/>
      <c r="AL728" s="160"/>
      <c r="AM728" s="226"/>
      <c r="AN728" s="223"/>
      <c r="AO728" s="160"/>
      <c r="AP728" s="226"/>
      <c r="AQ728" s="223"/>
      <c r="AR728" s="160"/>
      <c r="AS728" s="226"/>
      <c r="AT728" s="223"/>
      <c r="AU728" s="160"/>
      <c r="AV728" s="226"/>
      <c r="AW728" s="223"/>
      <c r="AX728" s="160"/>
      <c r="AY728" s="162"/>
      <c r="AZ728" s="70"/>
      <c r="BA728" s="70"/>
      <c r="BB728" s="70"/>
      <c r="BC728" s="70"/>
    </row>
    <row r="729" spans="1:61" s="35" customFormat="1" ht="69" x14ac:dyDescent="0.3">
      <c r="A729" s="219">
        <v>1538</v>
      </c>
      <c r="B729" s="116" t="s">
        <v>5918</v>
      </c>
      <c r="C729" s="219"/>
      <c r="D729" s="220" t="s">
        <v>6056</v>
      </c>
      <c r="E729" s="221" t="s">
        <v>6057</v>
      </c>
      <c r="F729" s="116">
        <v>6857</v>
      </c>
      <c r="G729" s="221" t="s">
        <v>6191</v>
      </c>
      <c r="H729" s="222">
        <v>2010</v>
      </c>
      <c r="I729" s="221" t="s">
        <v>6192</v>
      </c>
      <c r="J729" s="136">
        <v>87976</v>
      </c>
      <c r="K729" s="329" t="s">
        <v>677</v>
      </c>
      <c r="L729" s="150" t="s">
        <v>6060</v>
      </c>
      <c r="M729" s="150" t="s">
        <v>6061</v>
      </c>
      <c r="N729" s="150" t="s">
        <v>6193</v>
      </c>
      <c r="O729" s="150" t="s">
        <v>6194</v>
      </c>
      <c r="P729" s="223"/>
      <c r="Q729" s="150">
        <v>90.35</v>
      </c>
      <c r="R729" s="150">
        <v>10.35</v>
      </c>
      <c r="S729" s="150">
        <v>35</v>
      </c>
      <c r="T729" s="150">
        <v>45</v>
      </c>
      <c r="U729" s="150">
        <v>90.35</v>
      </c>
      <c r="V729" s="223">
        <v>100</v>
      </c>
      <c r="W729" s="223">
        <v>100</v>
      </c>
      <c r="X729" s="150" t="s">
        <v>6195</v>
      </c>
      <c r="Y729" s="223">
        <v>3</v>
      </c>
      <c r="Z729" s="223">
        <v>1</v>
      </c>
      <c r="AA729" s="223">
        <v>2</v>
      </c>
      <c r="AB729" s="223">
        <v>4</v>
      </c>
      <c r="AC729" s="223">
        <v>146</v>
      </c>
      <c r="AD729" s="150"/>
      <c r="AE729" s="224">
        <v>0.2</v>
      </c>
      <c r="AF729" s="158">
        <v>100</v>
      </c>
      <c r="AG729" s="225" t="s">
        <v>6070</v>
      </c>
      <c r="AH729" s="150" t="s">
        <v>6057</v>
      </c>
      <c r="AI729" s="160">
        <v>20</v>
      </c>
      <c r="AJ729" s="226" t="s">
        <v>6196</v>
      </c>
      <c r="AK729" s="223" t="s">
        <v>6067</v>
      </c>
      <c r="AL729" s="160">
        <v>30</v>
      </c>
      <c r="AM729" s="226" t="s">
        <v>6197</v>
      </c>
      <c r="AN729" s="223" t="s">
        <v>6198</v>
      </c>
      <c r="AO729" s="160">
        <v>20</v>
      </c>
      <c r="AP729" s="226" t="s">
        <v>6070</v>
      </c>
      <c r="AQ729" s="223" t="s">
        <v>6199</v>
      </c>
      <c r="AR729" s="160">
        <v>30</v>
      </c>
      <c r="AS729" s="226"/>
      <c r="AT729" s="223"/>
      <c r="AU729" s="160"/>
      <c r="AV729" s="226"/>
      <c r="AW729" s="223"/>
      <c r="AX729" s="160"/>
      <c r="AY729" s="162"/>
      <c r="AZ729" s="70"/>
      <c r="BA729" s="70"/>
      <c r="BB729" s="70"/>
      <c r="BC729" s="70"/>
    </row>
    <row r="730" spans="1:61" s="35" customFormat="1" ht="69" x14ac:dyDescent="0.3">
      <c r="A730" s="219">
        <v>1538</v>
      </c>
      <c r="B730" s="116" t="s">
        <v>5918</v>
      </c>
      <c r="C730" s="219"/>
      <c r="D730" s="220" t="s">
        <v>6056</v>
      </c>
      <c r="E730" s="221" t="s">
        <v>6057</v>
      </c>
      <c r="F730" s="116">
        <v>6857</v>
      </c>
      <c r="G730" s="221" t="s">
        <v>6191</v>
      </c>
      <c r="H730" s="222">
        <v>2011</v>
      </c>
      <c r="I730" s="221" t="s">
        <v>6192</v>
      </c>
      <c r="J730" s="136">
        <v>45069.34</v>
      </c>
      <c r="K730" s="329" t="s">
        <v>677</v>
      </c>
      <c r="L730" s="150" t="s">
        <v>6060</v>
      </c>
      <c r="M730" s="150" t="s">
        <v>6061</v>
      </c>
      <c r="N730" s="150" t="s">
        <v>6193</v>
      </c>
      <c r="O730" s="150" t="s">
        <v>6194</v>
      </c>
      <c r="P730" s="223"/>
      <c r="Q730" s="150">
        <v>90.35</v>
      </c>
      <c r="R730" s="150">
        <v>10.35</v>
      </c>
      <c r="S730" s="150">
        <v>35</v>
      </c>
      <c r="T730" s="150">
        <v>45</v>
      </c>
      <c r="U730" s="150">
        <v>90.35</v>
      </c>
      <c r="V730" s="223">
        <v>100</v>
      </c>
      <c r="W730" s="223">
        <v>100</v>
      </c>
      <c r="X730" s="150" t="s">
        <v>6195</v>
      </c>
      <c r="Y730" s="223">
        <v>3</v>
      </c>
      <c r="Z730" s="223">
        <v>1</v>
      </c>
      <c r="AA730" s="223">
        <v>2</v>
      </c>
      <c r="AB730" s="223">
        <v>4</v>
      </c>
      <c r="AC730" s="223">
        <v>146</v>
      </c>
      <c r="AD730" s="150"/>
      <c r="AE730" s="224">
        <v>0.2</v>
      </c>
      <c r="AF730" s="158">
        <v>100</v>
      </c>
      <c r="AG730" s="225" t="s">
        <v>6070</v>
      </c>
      <c r="AH730" s="150" t="s">
        <v>6057</v>
      </c>
      <c r="AI730" s="160">
        <v>20</v>
      </c>
      <c r="AJ730" s="226" t="s">
        <v>6196</v>
      </c>
      <c r="AK730" s="223" t="s">
        <v>6067</v>
      </c>
      <c r="AL730" s="160">
        <v>30</v>
      </c>
      <c r="AM730" s="226" t="s">
        <v>6197</v>
      </c>
      <c r="AN730" s="223" t="s">
        <v>6198</v>
      </c>
      <c r="AO730" s="160">
        <v>20</v>
      </c>
      <c r="AP730" s="226" t="s">
        <v>6070</v>
      </c>
      <c r="AQ730" s="223" t="s">
        <v>6199</v>
      </c>
      <c r="AR730" s="160">
        <v>30</v>
      </c>
      <c r="AS730" s="226"/>
      <c r="AT730" s="223"/>
      <c r="AU730" s="160"/>
      <c r="AV730" s="226"/>
      <c r="AW730" s="223"/>
      <c r="AX730" s="160"/>
      <c r="AY730" s="162"/>
      <c r="AZ730" s="70"/>
      <c r="BA730" s="70"/>
      <c r="BB730" s="70"/>
      <c r="BC730" s="70"/>
    </row>
    <row r="731" spans="1:61" s="35" customFormat="1" ht="96.6" x14ac:dyDescent="0.3">
      <c r="A731" s="219">
        <v>1538</v>
      </c>
      <c r="B731" s="116" t="s">
        <v>5918</v>
      </c>
      <c r="C731" s="219"/>
      <c r="D731" s="220" t="s">
        <v>5932</v>
      </c>
      <c r="E731" s="221" t="s">
        <v>5920</v>
      </c>
      <c r="F731" s="116">
        <v>10268</v>
      </c>
      <c r="G731" s="221" t="s">
        <v>3125</v>
      </c>
      <c r="H731" s="222">
        <v>2016</v>
      </c>
      <c r="I731" s="221" t="s">
        <v>6200</v>
      </c>
      <c r="J731" s="136">
        <v>117930.08</v>
      </c>
      <c r="K731" s="329" t="s">
        <v>693</v>
      </c>
      <c r="L731" s="150" t="s">
        <v>5923</v>
      </c>
      <c r="M731" s="150" t="s">
        <v>5924</v>
      </c>
      <c r="N731" s="150" t="s">
        <v>6201</v>
      </c>
      <c r="O731" s="150" t="s">
        <v>6202</v>
      </c>
      <c r="P731" s="223"/>
      <c r="Q731" s="150">
        <v>93.87</v>
      </c>
      <c r="R731" s="150">
        <v>13.87</v>
      </c>
      <c r="S731" s="150">
        <v>35</v>
      </c>
      <c r="T731" s="150">
        <v>45</v>
      </c>
      <c r="U731" s="150"/>
      <c r="V731" s="223">
        <v>100</v>
      </c>
      <c r="W731" s="223">
        <v>15</v>
      </c>
      <c r="X731" s="150" t="s">
        <v>5928</v>
      </c>
      <c r="Y731" s="223">
        <v>2</v>
      </c>
      <c r="Z731" s="223">
        <v>5</v>
      </c>
      <c r="AA731" s="223">
        <v>6</v>
      </c>
      <c r="AB731" s="223">
        <v>11</v>
      </c>
      <c r="AC731" s="223" t="s">
        <v>6203</v>
      </c>
      <c r="AD731" s="150"/>
      <c r="AE731" s="224"/>
      <c r="AF731" s="158">
        <v>5</v>
      </c>
      <c r="AG731" s="225" t="s">
        <v>1602</v>
      </c>
      <c r="AH731" s="150" t="s">
        <v>6204</v>
      </c>
      <c r="AI731" s="160">
        <v>3</v>
      </c>
      <c r="AJ731" s="226" t="s">
        <v>5932</v>
      </c>
      <c r="AK731" s="223" t="s">
        <v>6205</v>
      </c>
      <c r="AL731" s="160">
        <v>2</v>
      </c>
      <c r="AM731" s="226"/>
      <c r="AN731" s="223"/>
      <c r="AO731" s="160"/>
      <c r="AP731" s="226"/>
      <c r="AQ731" s="223"/>
      <c r="AR731" s="160"/>
      <c r="AS731" s="226"/>
      <c r="AT731" s="223"/>
      <c r="AU731" s="160"/>
      <c r="AV731" s="226"/>
      <c r="AW731" s="223"/>
      <c r="AX731" s="160"/>
      <c r="AY731" s="162"/>
      <c r="AZ731" s="70"/>
      <c r="BA731" s="70"/>
      <c r="BB731" s="70"/>
      <c r="BC731" s="70"/>
    </row>
    <row r="732" spans="1:61" s="35" customFormat="1" ht="82.8" x14ac:dyDescent="0.3">
      <c r="A732" s="219">
        <v>1538</v>
      </c>
      <c r="B732" s="116" t="s">
        <v>5918</v>
      </c>
      <c r="C732" s="219"/>
      <c r="D732" s="220" t="s">
        <v>1267</v>
      </c>
      <c r="E732" s="221" t="s">
        <v>5934</v>
      </c>
      <c r="F732" s="116">
        <v>7134</v>
      </c>
      <c r="G732" s="221" t="s">
        <v>6206</v>
      </c>
      <c r="H732" s="222">
        <v>2015</v>
      </c>
      <c r="I732" s="221" t="s">
        <v>6207</v>
      </c>
      <c r="J732" s="136">
        <v>48679.34</v>
      </c>
      <c r="K732" s="329" t="s">
        <v>693</v>
      </c>
      <c r="L732" s="150" t="s">
        <v>6060</v>
      </c>
      <c r="M732" s="150" t="s">
        <v>6061</v>
      </c>
      <c r="N732" s="150" t="s">
        <v>6208</v>
      </c>
      <c r="O732" s="150" t="s">
        <v>6209</v>
      </c>
      <c r="P732" s="223"/>
      <c r="Q732" s="150">
        <v>85.73</v>
      </c>
      <c r="R732" s="150">
        <v>5.73</v>
      </c>
      <c r="S732" s="150">
        <v>35</v>
      </c>
      <c r="T732" s="150">
        <v>45</v>
      </c>
      <c r="U732" s="150"/>
      <c r="V732" s="223">
        <v>100</v>
      </c>
      <c r="W732" s="223">
        <v>21.67</v>
      </c>
      <c r="X732" s="150" t="s">
        <v>6210</v>
      </c>
      <c r="Y732" s="223">
        <v>1</v>
      </c>
      <c r="Z732" s="223">
        <v>8</v>
      </c>
      <c r="AA732" s="223">
        <v>2</v>
      </c>
      <c r="AB732" s="223">
        <v>60</v>
      </c>
      <c r="AC732" s="223" t="s">
        <v>6211</v>
      </c>
      <c r="AD732" s="150"/>
      <c r="AE732" s="224">
        <v>0.2</v>
      </c>
      <c r="AF732" s="158">
        <v>100</v>
      </c>
      <c r="AG732" s="225" t="s">
        <v>5942</v>
      </c>
      <c r="AH732" s="150"/>
      <c r="AI732" s="160"/>
      <c r="AJ732" s="226" t="s">
        <v>1267</v>
      </c>
      <c r="AK732" s="223" t="s">
        <v>5934</v>
      </c>
      <c r="AL732" s="160"/>
      <c r="AM732" s="226"/>
      <c r="AN732" s="223"/>
      <c r="AO732" s="160"/>
      <c r="AP732" s="226"/>
      <c r="AQ732" s="223"/>
      <c r="AR732" s="160"/>
      <c r="AS732" s="226"/>
      <c r="AT732" s="223"/>
      <c r="AU732" s="160"/>
      <c r="AV732" s="226"/>
      <c r="AW732" s="223"/>
      <c r="AX732" s="160"/>
      <c r="AY732" s="162"/>
      <c r="AZ732" s="70"/>
      <c r="BA732" s="70"/>
      <c r="BB732" s="70"/>
      <c r="BC732" s="70"/>
    </row>
    <row r="733" spans="1:61" s="37" customFormat="1" ht="27.6" x14ac:dyDescent="0.3">
      <c r="A733" s="219">
        <v>1540</v>
      </c>
      <c r="B733" s="116" t="s">
        <v>6212</v>
      </c>
      <c r="C733" s="514"/>
      <c r="D733" s="220"/>
      <c r="E733" s="510" t="s">
        <v>6213</v>
      </c>
      <c r="F733" s="516">
        <v>22305</v>
      </c>
      <c r="G733" s="510" t="s">
        <v>85</v>
      </c>
      <c r="H733" s="517">
        <v>2009</v>
      </c>
      <c r="I733" s="510" t="s">
        <v>85</v>
      </c>
      <c r="J733" s="121">
        <v>54832</v>
      </c>
      <c r="K733" s="329" t="s">
        <v>1789</v>
      </c>
      <c r="L733" s="208"/>
      <c r="M733" s="208"/>
      <c r="N733" s="208" t="s">
        <v>6214</v>
      </c>
      <c r="O733" s="208" t="s">
        <v>6215</v>
      </c>
      <c r="P733" s="199">
        <v>4196</v>
      </c>
      <c r="Q733" s="208"/>
      <c r="R733" s="208"/>
      <c r="S733" s="208"/>
      <c r="T733" s="208"/>
      <c r="U733" s="208"/>
      <c r="V733" s="199">
        <v>100</v>
      </c>
      <c r="W733" s="199">
        <v>100</v>
      </c>
      <c r="X733" s="498"/>
      <c r="Y733" s="199">
        <v>4</v>
      </c>
      <c r="Z733" s="199">
        <v>4</v>
      </c>
      <c r="AA733" s="199">
        <v>1</v>
      </c>
      <c r="AB733" s="199">
        <v>44</v>
      </c>
      <c r="AC733" s="199"/>
      <c r="AD733" s="208"/>
      <c r="AE733" s="157">
        <v>3</v>
      </c>
      <c r="AF733" s="178">
        <v>100</v>
      </c>
      <c r="AG733" s="518" t="s">
        <v>6216</v>
      </c>
      <c r="AH733" s="208" t="s">
        <v>6213</v>
      </c>
      <c r="AI733" s="181">
        <v>100</v>
      </c>
      <c r="AJ733" s="198"/>
      <c r="AK733" s="199"/>
      <c r="AL733" s="181"/>
      <c r="AM733" s="198"/>
      <c r="AN733" s="199"/>
      <c r="AO733" s="181"/>
      <c r="AP733" s="198"/>
      <c r="AQ733" s="199"/>
      <c r="AR733" s="181"/>
      <c r="AS733" s="198"/>
      <c r="AT733" s="199"/>
      <c r="AU733" s="181"/>
      <c r="AV733" s="198"/>
      <c r="AW733" s="199"/>
      <c r="AX733" s="181"/>
      <c r="AY733" s="162"/>
      <c r="AZ733" s="70"/>
      <c r="BA733" s="70"/>
      <c r="BB733" s="70"/>
      <c r="BC733" s="70"/>
    </row>
    <row r="734" spans="1:61" s="37" customFormat="1" ht="151.80000000000001" x14ac:dyDescent="0.3">
      <c r="A734" s="219">
        <v>1540</v>
      </c>
      <c r="B734" s="116" t="s">
        <v>6212</v>
      </c>
      <c r="C734" s="514"/>
      <c r="D734" s="220" t="s">
        <v>6217</v>
      </c>
      <c r="E734" s="510" t="s">
        <v>6218</v>
      </c>
      <c r="F734" s="516">
        <v>20044</v>
      </c>
      <c r="G734" s="510" t="s">
        <v>6219</v>
      </c>
      <c r="H734" s="517">
        <v>2016</v>
      </c>
      <c r="I734" s="510" t="s">
        <v>6220</v>
      </c>
      <c r="J734" s="121">
        <v>40000</v>
      </c>
      <c r="K734" s="329" t="s">
        <v>6221</v>
      </c>
      <c r="L734" s="208" t="s">
        <v>6222</v>
      </c>
      <c r="M734" s="208" t="s">
        <v>6223</v>
      </c>
      <c r="N734" s="208" t="s">
        <v>6224</v>
      </c>
      <c r="O734" s="208" t="s">
        <v>6225</v>
      </c>
      <c r="P734" s="199">
        <v>6286</v>
      </c>
      <c r="Q734" s="208">
        <v>60</v>
      </c>
      <c r="R734" s="208">
        <v>7.57</v>
      </c>
      <c r="S734" s="208">
        <v>1</v>
      </c>
      <c r="T734" s="208">
        <v>16.72</v>
      </c>
      <c r="U734" s="208">
        <f>SUM(R734:T734)</f>
        <v>25.29</v>
      </c>
      <c r="V734" s="199">
        <v>0</v>
      </c>
      <c r="W734" s="199">
        <v>0</v>
      </c>
      <c r="X734" s="208" t="s">
        <v>6226</v>
      </c>
      <c r="Y734" s="199">
        <v>6</v>
      </c>
      <c r="Z734" s="199">
        <v>4</v>
      </c>
      <c r="AA734" s="199">
        <v>7</v>
      </c>
      <c r="AB734" s="199">
        <v>60</v>
      </c>
      <c r="AC734" s="199" t="s">
        <v>6227</v>
      </c>
      <c r="AD734" s="208">
        <v>16.72</v>
      </c>
      <c r="AE734" s="157">
        <v>3</v>
      </c>
      <c r="AF734" s="178">
        <v>50</v>
      </c>
      <c r="AG734" s="225" t="s">
        <v>6217</v>
      </c>
      <c r="AH734" s="208" t="s">
        <v>6218</v>
      </c>
      <c r="AI734" s="181">
        <v>50</v>
      </c>
      <c r="AJ734" s="198"/>
      <c r="AK734" s="199"/>
      <c r="AL734" s="181"/>
      <c r="AM734" s="198"/>
      <c r="AN734" s="199"/>
      <c r="AO734" s="181"/>
      <c r="AP734" s="198"/>
      <c r="AQ734" s="199"/>
      <c r="AR734" s="181"/>
      <c r="AS734" s="198"/>
      <c r="AT734" s="199"/>
      <c r="AU734" s="181"/>
      <c r="AV734" s="198"/>
      <c r="AW734" s="199"/>
      <c r="AX734" s="181"/>
      <c r="AY734" s="162"/>
      <c r="AZ734" s="70"/>
      <c r="BA734" s="70"/>
      <c r="BB734" s="70"/>
      <c r="BC734" s="70"/>
    </row>
    <row r="735" spans="1:61" s="37" customFormat="1" ht="69" x14ac:dyDescent="0.3">
      <c r="A735" s="219">
        <v>1540</v>
      </c>
      <c r="B735" s="116" t="s">
        <v>6212</v>
      </c>
      <c r="C735" s="514"/>
      <c r="D735" s="220" t="s">
        <v>6228</v>
      </c>
      <c r="E735" s="510" t="s">
        <v>6229</v>
      </c>
      <c r="F735" s="516">
        <v>14573</v>
      </c>
      <c r="G735" s="510" t="s">
        <v>6230</v>
      </c>
      <c r="H735" s="517">
        <v>2016</v>
      </c>
      <c r="I735" s="510" t="s">
        <v>6231</v>
      </c>
      <c r="J735" s="121">
        <v>120000</v>
      </c>
      <c r="K735" s="329" t="s">
        <v>693</v>
      </c>
      <c r="L735" s="208"/>
      <c r="M735" s="208"/>
      <c r="N735" s="208"/>
      <c r="O735" s="208"/>
      <c r="P735" s="199"/>
      <c r="Q735" s="208"/>
      <c r="R735" s="208"/>
      <c r="S735" s="208"/>
      <c r="T735" s="208"/>
      <c r="U735" s="208"/>
      <c r="V735" s="199"/>
      <c r="W735" s="199"/>
      <c r="X735" s="208" t="s">
        <v>6232</v>
      </c>
      <c r="Y735" s="199"/>
      <c r="Z735" s="199"/>
      <c r="AA735" s="199"/>
      <c r="AB735" s="199"/>
      <c r="AC735" s="199" t="s">
        <v>6233</v>
      </c>
      <c r="AD735" s="208"/>
      <c r="AE735" s="157"/>
      <c r="AF735" s="178"/>
      <c r="AG735" s="518"/>
      <c r="AH735" s="208"/>
      <c r="AI735" s="181"/>
      <c r="AJ735" s="198"/>
      <c r="AK735" s="199"/>
      <c r="AL735" s="181"/>
      <c r="AM735" s="198"/>
      <c r="AN735" s="199"/>
      <c r="AO735" s="181"/>
      <c r="AP735" s="198"/>
      <c r="AQ735" s="199"/>
      <c r="AR735" s="181"/>
      <c r="AS735" s="198"/>
      <c r="AT735" s="199"/>
      <c r="AU735" s="181"/>
      <c r="AV735" s="198"/>
      <c r="AW735" s="199"/>
      <c r="AX735" s="181"/>
      <c r="AY735" s="162"/>
      <c r="AZ735" s="70"/>
      <c r="BA735" s="70"/>
      <c r="BB735" s="70"/>
      <c r="BC735" s="70"/>
    </row>
    <row r="736" spans="1:61" ht="69" x14ac:dyDescent="0.3">
      <c r="A736" s="115">
        <v>1554</v>
      </c>
      <c r="B736" s="119" t="s">
        <v>4336</v>
      </c>
      <c r="C736" s="115">
        <v>5</v>
      </c>
      <c r="D736" s="117" t="s">
        <v>4337</v>
      </c>
      <c r="E736" s="118" t="s">
        <v>4338</v>
      </c>
      <c r="F736" s="119">
        <v>7110</v>
      </c>
      <c r="G736" s="118" t="s">
        <v>4339</v>
      </c>
      <c r="H736" s="120">
        <v>2007</v>
      </c>
      <c r="I736" s="118" t="s">
        <v>4340</v>
      </c>
      <c r="J736" s="121">
        <v>90544.69</v>
      </c>
      <c r="K736" s="329" t="s">
        <v>655</v>
      </c>
      <c r="L736" s="416" t="s">
        <v>4341</v>
      </c>
      <c r="M736" s="416" t="s">
        <v>4342</v>
      </c>
      <c r="N736" s="416" t="s">
        <v>4343</v>
      </c>
      <c r="O736" s="416" t="s">
        <v>4344</v>
      </c>
      <c r="P736" s="180">
        <v>1690</v>
      </c>
      <c r="Q736" s="200">
        <v>0</v>
      </c>
      <c r="R736" s="535">
        <v>13.32</v>
      </c>
      <c r="S736" s="535">
        <v>7.7</v>
      </c>
      <c r="T736" s="535">
        <v>13.31</v>
      </c>
      <c r="U736" s="535">
        <f>SUM(R736:T736)</f>
        <v>34.33</v>
      </c>
      <c r="V736" s="180">
        <v>96</v>
      </c>
      <c r="W736" s="180">
        <v>100</v>
      </c>
      <c r="X736" s="209" t="s">
        <v>4345</v>
      </c>
      <c r="Y736" s="180">
        <v>6</v>
      </c>
      <c r="Z736" s="180">
        <v>1</v>
      </c>
      <c r="AA736" s="180">
        <v>4</v>
      </c>
      <c r="AB736" s="180">
        <v>14</v>
      </c>
      <c r="AC736" s="180">
        <v>106</v>
      </c>
      <c r="AD736" s="180">
        <f>T736</f>
        <v>13.31</v>
      </c>
      <c r="AE736" s="195">
        <v>48</v>
      </c>
      <c r="AF736" s="178">
        <v>100</v>
      </c>
      <c r="AG736" s="179" t="s">
        <v>2338</v>
      </c>
      <c r="AH736" s="180" t="s">
        <v>4346</v>
      </c>
      <c r="AI736" s="181">
        <v>2</v>
      </c>
      <c r="AJ736" s="179" t="s">
        <v>4337</v>
      </c>
      <c r="AK736" s="180" t="s">
        <v>4338</v>
      </c>
      <c r="AL736" s="181">
        <v>16</v>
      </c>
      <c r="AM736" s="179" t="s">
        <v>4347</v>
      </c>
      <c r="AN736" s="180" t="s">
        <v>4348</v>
      </c>
      <c r="AO736" s="181">
        <v>4</v>
      </c>
      <c r="AP736" s="179" t="s">
        <v>4349</v>
      </c>
      <c r="AQ736" s="180" t="s">
        <v>4350</v>
      </c>
      <c r="AR736" s="181">
        <v>78</v>
      </c>
      <c r="AS736" s="179"/>
      <c r="AT736" s="180"/>
      <c r="AU736" s="181"/>
      <c r="AV736" s="179"/>
      <c r="AW736" s="180"/>
      <c r="AX736" s="181"/>
      <c r="AY736" s="162"/>
      <c r="AZ736" s="70"/>
      <c r="BA736" s="70"/>
      <c r="BB736" s="70"/>
      <c r="BC736" s="70"/>
      <c r="BD736" s="29"/>
      <c r="BE736" s="29"/>
      <c r="BF736" s="29"/>
      <c r="BG736" s="29"/>
      <c r="BH736" s="29"/>
      <c r="BI736" s="29"/>
    </row>
    <row r="737" spans="1:61" ht="82.8" x14ac:dyDescent="0.3">
      <c r="A737" s="115">
        <v>1554</v>
      </c>
      <c r="B737" s="119" t="s">
        <v>4336</v>
      </c>
      <c r="C737" s="115">
        <v>5</v>
      </c>
      <c r="D737" s="117" t="s">
        <v>4337</v>
      </c>
      <c r="E737" s="118" t="s">
        <v>4338</v>
      </c>
      <c r="F737" s="119">
        <v>7110</v>
      </c>
      <c r="G737" s="118" t="s">
        <v>4351</v>
      </c>
      <c r="H737" s="120">
        <v>2016</v>
      </c>
      <c r="I737" s="118" t="s">
        <v>4352</v>
      </c>
      <c r="J737" s="121">
        <v>102363.7</v>
      </c>
      <c r="K737" s="329" t="s">
        <v>693</v>
      </c>
      <c r="L737" s="416" t="s">
        <v>4341</v>
      </c>
      <c r="M737" s="416" t="s">
        <v>4342</v>
      </c>
      <c r="N737" s="416" t="s">
        <v>4353</v>
      </c>
      <c r="O737" s="416" t="s">
        <v>4354</v>
      </c>
      <c r="P737" s="180">
        <v>11375</v>
      </c>
      <c r="Q737" s="200">
        <v>0</v>
      </c>
      <c r="R737" s="535">
        <v>15.05</v>
      </c>
      <c r="S737" s="535">
        <v>8.2100000000000009</v>
      </c>
      <c r="T737" s="535">
        <v>20.52</v>
      </c>
      <c r="U737" s="535">
        <f>SUM(R737:T737)</f>
        <v>43.78</v>
      </c>
      <c r="V737" s="180">
        <v>96</v>
      </c>
      <c r="W737" s="180">
        <v>100</v>
      </c>
      <c r="X737" s="209" t="s">
        <v>4345</v>
      </c>
      <c r="Y737" s="180">
        <v>6</v>
      </c>
      <c r="Z737" s="180">
        <v>1</v>
      </c>
      <c r="AA737" s="180">
        <v>4</v>
      </c>
      <c r="AB737" s="180">
        <v>14</v>
      </c>
      <c r="AC737" s="180">
        <v>75</v>
      </c>
      <c r="AD737" s="180">
        <f>T737</f>
        <v>20.52</v>
      </c>
      <c r="AE737" s="195">
        <v>48</v>
      </c>
      <c r="AF737" s="178">
        <v>100</v>
      </c>
      <c r="AG737" s="179" t="s">
        <v>4337</v>
      </c>
      <c r="AH737" s="180" t="s">
        <v>4338</v>
      </c>
      <c r="AI737" s="181">
        <v>24</v>
      </c>
      <c r="AJ737" s="179" t="s">
        <v>4355</v>
      </c>
      <c r="AK737" s="180" t="s">
        <v>4356</v>
      </c>
      <c r="AL737" s="181">
        <v>7</v>
      </c>
      <c r="AM737" s="179" t="s">
        <v>4347</v>
      </c>
      <c r="AN737" s="180" t="s">
        <v>4348</v>
      </c>
      <c r="AO737" s="181">
        <v>7</v>
      </c>
      <c r="AP737" s="179" t="s">
        <v>4357</v>
      </c>
      <c r="AQ737" s="180" t="s">
        <v>4346</v>
      </c>
      <c r="AR737" s="181">
        <v>6</v>
      </c>
      <c r="AS737" s="179" t="s">
        <v>4358</v>
      </c>
      <c r="AT737" s="180" t="s">
        <v>4359</v>
      </c>
      <c r="AU737" s="181">
        <v>6</v>
      </c>
      <c r="AV737" s="179" t="s">
        <v>4360</v>
      </c>
      <c r="AW737" s="180" t="s">
        <v>4361</v>
      </c>
      <c r="AX737" s="181">
        <v>10</v>
      </c>
      <c r="AY737" s="162"/>
      <c r="AZ737" s="70"/>
      <c r="BA737" s="70"/>
      <c r="BB737" s="70"/>
      <c r="BC737" s="70"/>
      <c r="BD737" s="29"/>
      <c r="BE737" s="29"/>
      <c r="BF737" s="29"/>
      <c r="BG737" s="29"/>
      <c r="BH737" s="29"/>
      <c r="BI737" s="29"/>
    </row>
    <row r="738" spans="1:61" ht="69" x14ac:dyDescent="0.3">
      <c r="A738" s="115">
        <v>1554</v>
      </c>
      <c r="B738" s="119" t="s">
        <v>4336</v>
      </c>
      <c r="C738" s="115">
        <v>8</v>
      </c>
      <c r="D738" s="117" t="s">
        <v>4362</v>
      </c>
      <c r="E738" s="118" t="s">
        <v>4356</v>
      </c>
      <c r="F738" s="119">
        <v>12279</v>
      </c>
      <c r="G738" s="118" t="s">
        <v>4363</v>
      </c>
      <c r="H738" s="120">
        <v>2008</v>
      </c>
      <c r="I738" s="118" t="s">
        <v>4364</v>
      </c>
      <c r="J738" s="121">
        <v>58348.56</v>
      </c>
      <c r="K738" s="329" t="s">
        <v>7447</v>
      </c>
      <c r="L738" s="416" t="s">
        <v>4341</v>
      </c>
      <c r="M738" s="416" t="s">
        <v>4342</v>
      </c>
      <c r="N738" s="416" t="s">
        <v>4365</v>
      </c>
      <c r="O738" s="416" t="s">
        <v>4366</v>
      </c>
      <c r="P738" s="180">
        <v>1656</v>
      </c>
      <c r="Q738" s="200">
        <v>0</v>
      </c>
      <c r="R738" s="535">
        <v>8.58</v>
      </c>
      <c r="S738" s="535">
        <v>7.07</v>
      </c>
      <c r="T738" s="535">
        <v>20.52</v>
      </c>
      <c r="U738" s="535">
        <f>SUM(R738:T738)</f>
        <v>36.17</v>
      </c>
      <c r="V738" s="180">
        <v>96</v>
      </c>
      <c r="W738" s="180">
        <v>100</v>
      </c>
      <c r="X738" s="209" t="s">
        <v>4345</v>
      </c>
      <c r="Y738" s="180">
        <v>6</v>
      </c>
      <c r="Z738" s="180">
        <v>1</v>
      </c>
      <c r="AA738" s="180">
        <v>4</v>
      </c>
      <c r="AB738" s="180">
        <v>14</v>
      </c>
      <c r="AC738" s="180"/>
      <c r="AD738" s="180">
        <f>T738</f>
        <v>20.52</v>
      </c>
      <c r="AE738" s="195">
        <v>48</v>
      </c>
      <c r="AF738" s="178">
        <v>100</v>
      </c>
      <c r="AG738" s="179" t="s">
        <v>4362</v>
      </c>
      <c r="AH738" s="180" t="s">
        <v>4367</v>
      </c>
      <c r="AI738" s="181">
        <v>33</v>
      </c>
      <c r="AJ738" s="179" t="s">
        <v>2338</v>
      </c>
      <c r="AK738" s="180" t="s">
        <v>4346</v>
      </c>
      <c r="AL738" s="181">
        <v>9</v>
      </c>
      <c r="AM738" s="179" t="s">
        <v>4368</v>
      </c>
      <c r="AN738" s="180" t="s">
        <v>4356</v>
      </c>
      <c r="AO738" s="181">
        <v>12</v>
      </c>
      <c r="AP738" s="179" t="s">
        <v>4349</v>
      </c>
      <c r="AQ738" s="180" t="s">
        <v>4350</v>
      </c>
      <c r="AR738" s="181">
        <v>46</v>
      </c>
      <c r="AS738" s="179"/>
      <c r="AT738" s="180"/>
      <c r="AU738" s="181"/>
      <c r="AV738" s="179"/>
      <c r="AW738" s="180"/>
      <c r="AX738" s="181"/>
      <c r="AY738" s="162"/>
      <c r="AZ738" s="70"/>
      <c r="BA738" s="70"/>
      <c r="BB738" s="70"/>
      <c r="BC738" s="70"/>
      <c r="BD738" s="29"/>
      <c r="BE738" s="29"/>
      <c r="BF738" s="29"/>
      <c r="BG738" s="29"/>
      <c r="BH738" s="29"/>
      <c r="BI738" s="29"/>
    </row>
    <row r="739" spans="1:61" ht="69" x14ac:dyDescent="0.3">
      <c r="A739" s="115">
        <v>1554</v>
      </c>
      <c r="B739" s="119" t="s">
        <v>4336</v>
      </c>
      <c r="C739" s="115">
        <v>5</v>
      </c>
      <c r="D739" s="117" t="s">
        <v>4337</v>
      </c>
      <c r="E739" s="118" t="s">
        <v>4338</v>
      </c>
      <c r="F739" s="119">
        <v>7110</v>
      </c>
      <c r="G739" s="118" t="s">
        <v>4369</v>
      </c>
      <c r="H739" s="120">
        <v>2010</v>
      </c>
      <c r="I739" s="118" t="s">
        <v>4370</v>
      </c>
      <c r="J739" s="121">
        <v>18196.560000000001</v>
      </c>
      <c r="K739" s="329" t="s">
        <v>7447</v>
      </c>
      <c r="L739" s="416" t="s">
        <v>4341</v>
      </c>
      <c r="M739" s="416" t="s">
        <v>4342</v>
      </c>
      <c r="N739" s="416" t="s">
        <v>4371</v>
      </c>
      <c r="O739" s="416" t="s">
        <v>4372</v>
      </c>
      <c r="P739" s="180">
        <v>1653</v>
      </c>
      <c r="Q739" s="200">
        <v>0</v>
      </c>
      <c r="R739" s="535">
        <v>2.68</v>
      </c>
      <c r="S739" s="535">
        <v>6.13</v>
      </c>
      <c r="T739" s="535">
        <v>13.31</v>
      </c>
      <c r="U739" s="535">
        <f>SUM(R739:T739)</f>
        <v>22.12</v>
      </c>
      <c r="V739" s="180">
        <v>95</v>
      </c>
      <c r="W739" s="180">
        <v>100</v>
      </c>
      <c r="X739" s="209" t="s">
        <v>4345</v>
      </c>
      <c r="Y739" s="180">
        <v>6</v>
      </c>
      <c r="Z739" s="180">
        <v>1</v>
      </c>
      <c r="AA739" s="180">
        <v>4</v>
      </c>
      <c r="AB739" s="180">
        <v>14</v>
      </c>
      <c r="AC739" s="180"/>
      <c r="AD739" s="180">
        <f>T739</f>
        <v>13.31</v>
      </c>
      <c r="AE739" s="195">
        <v>48</v>
      </c>
      <c r="AF739" s="178">
        <v>100</v>
      </c>
      <c r="AG739" s="179" t="s">
        <v>4337</v>
      </c>
      <c r="AH739" s="180" t="s">
        <v>4338</v>
      </c>
      <c r="AI739" s="181">
        <v>100</v>
      </c>
      <c r="AJ739" s="179"/>
      <c r="AK739" s="180"/>
      <c r="AL739" s="181"/>
      <c r="AM739" s="179"/>
      <c r="AN739" s="180"/>
      <c r="AO739" s="181"/>
      <c r="AP739" s="179"/>
      <c r="AQ739" s="180"/>
      <c r="AR739" s="181"/>
      <c r="AS739" s="179"/>
      <c r="AT739" s="180"/>
      <c r="AU739" s="181"/>
      <c r="AV739" s="179"/>
      <c r="AW739" s="180"/>
      <c r="AX739" s="181"/>
      <c r="AY739" s="162"/>
      <c r="AZ739" s="70"/>
      <c r="BA739" s="70"/>
      <c r="BB739" s="70"/>
      <c r="BC739" s="70"/>
      <c r="BD739" s="29"/>
      <c r="BE739" s="29"/>
      <c r="BF739" s="29"/>
      <c r="BG739" s="29"/>
      <c r="BH739" s="29"/>
      <c r="BI739" s="29"/>
    </row>
    <row r="740" spans="1:61" ht="69" x14ac:dyDescent="0.3">
      <c r="A740" s="115">
        <v>1554</v>
      </c>
      <c r="B740" s="119" t="s">
        <v>4336</v>
      </c>
      <c r="C740" s="115">
        <v>5</v>
      </c>
      <c r="D740" s="117" t="s">
        <v>4337</v>
      </c>
      <c r="E740" s="118" t="s">
        <v>4373</v>
      </c>
      <c r="F740" s="119">
        <v>25670</v>
      </c>
      <c r="G740" s="133" t="s">
        <v>4374</v>
      </c>
      <c r="H740" s="120">
        <v>2018</v>
      </c>
      <c r="I740" s="133" t="s">
        <v>4352</v>
      </c>
      <c r="J740" s="121">
        <v>90443.18</v>
      </c>
      <c r="K740" s="329" t="s">
        <v>790</v>
      </c>
      <c r="L740" s="416" t="s">
        <v>4341</v>
      </c>
      <c r="M740" s="416" t="s">
        <v>4342</v>
      </c>
      <c r="N740" s="416" t="s">
        <v>4375</v>
      </c>
      <c r="O740" s="416" t="s">
        <v>4376</v>
      </c>
      <c r="P740" s="180">
        <v>12126</v>
      </c>
      <c r="Q740" s="200">
        <v>0</v>
      </c>
      <c r="R740" s="535">
        <v>13.3</v>
      </c>
      <c r="S740" s="535">
        <v>8.64</v>
      </c>
      <c r="T740" s="535">
        <v>16.920000000000002</v>
      </c>
      <c r="U740" s="535">
        <f>SUM(R740:T740)</f>
        <v>38.86</v>
      </c>
      <c r="V740" s="180">
        <v>95</v>
      </c>
      <c r="W740" s="180">
        <v>11.67</v>
      </c>
      <c r="X740" s="209" t="s">
        <v>4345</v>
      </c>
      <c r="Y740" s="180">
        <v>6</v>
      </c>
      <c r="Z740" s="180">
        <v>1</v>
      </c>
      <c r="AA740" s="180">
        <v>4</v>
      </c>
      <c r="AB740" s="180">
        <v>14</v>
      </c>
      <c r="AC740" s="180">
        <v>38</v>
      </c>
      <c r="AD740" s="180">
        <f>T740</f>
        <v>16.920000000000002</v>
      </c>
      <c r="AE740" s="195">
        <v>48</v>
      </c>
      <c r="AF740" s="178">
        <v>100</v>
      </c>
      <c r="AG740" s="179" t="s">
        <v>4337</v>
      </c>
      <c r="AH740" s="180" t="s">
        <v>4338</v>
      </c>
      <c r="AI740" s="181">
        <v>51.72</v>
      </c>
      <c r="AJ740" s="179" t="s">
        <v>4347</v>
      </c>
      <c r="AK740" s="180" t="s">
        <v>4377</v>
      </c>
      <c r="AL740" s="181">
        <v>27.58</v>
      </c>
      <c r="AM740" s="179" t="s">
        <v>4360</v>
      </c>
      <c r="AN740" s="180" t="s">
        <v>4378</v>
      </c>
      <c r="AO740" s="181">
        <v>13.79</v>
      </c>
      <c r="AP740" s="179" t="s">
        <v>2338</v>
      </c>
      <c r="AQ740" s="180" t="s">
        <v>4379</v>
      </c>
      <c r="AR740" s="181">
        <v>6.92</v>
      </c>
      <c r="AS740" s="179"/>
      <c r="AT740" s="180"/>
      <c r="AU740" s="181"/>
      <c r="AV740" s="179"/>
      <c r="AW740" s="180"/>
      <c r="AX740" s="181"/>
      <c r="AY740" s="162"/>
      <c r="AZ740" s="70"/>
      <c r="BA740" s="70"/>
      <c r="BB740" s="70"/>
      <c r="BC740" s="70"/>
      <c r="BD740" s="29"/>
      <c r="BE740" s="29"/>
      <c r="BF740" s="29"/>
      <c r="BG740" s="29"/>
      <c r="BH740" s="29"/>
      <c r="BI740" s="29"/>
    </row>
    <row r="741" spans="1:61" s="39" customFormat="1" ht="69" x14ac:dyDescent="0.3">
      <c r="A741" s="115">
        <v>1555</v>
      </c>
      <c r="B741" s="119" t="s">
        <v>1798</v>
      </c>
      <c r="C741" s="135">
        <v>8</v>
      </c>
      <c r="D741" s="399"/>
      <c r="E741" s="522" t="s">
        <v>1799</v>
      </c>
      <c r="F741" s="399">
        <v>24022</v>
      </c>
      <c r="G741" s="522" t="s">
        <v>1800</v>
      </c>
      <c r="H741" s="120">
        <v>2005</v>
      </c>
      <c r="I741" s="523" t="s">
        <v>1801</v>
      </c>
      <c r="J741" s="121">
        <v>133449.31</v>
      </c>
      <c r="K741" s="180" t="s">
        <v>844</v>
      </c>
      <c r="L741" s="180" t="s">
        <v>1802</v>
      </c>
      <c r="M741" s="180" t="s">
        <v>1803</v>
      </c>
      <c r="N741" s="180" t="s">
        <v>1804</v>
      </c>
      <c r="O741" s="180" t="s">
        <v>1805</v>
      </c>
      <c r="P741" s="180" t="s">
        <v>1806</v>
      </c>
      <c r="Q741" s="180">
        <v>9.44</v>
      </c>
      <c r="R741" s="180">
        <v>0</v>
      </c>
      <c r="S741" s="180">
        <v>2.0299999999999998</v>
      </c>
      <c r="T741" s="180">
        <v>7.41</v>
      </c>
      <c r="U741" s="180">
        <v>9.44</v>
      </c>
      <c r="V741" s="199">
        <v>15</v>
      </c>
      <c r="W741" s="180">
        <v>100</v>
      </c>
      <c r="X741" s="333" t="s">
        <v>1807</v>
      </c>
      <c r="Y741" s="155">
        <v>3</v>
      </c>
      <c r="Z741" s="155">
        <v>5</v>
      </c>
      <c r="AA741" s="155">
        <v>1</v>
      </c>
      <c r="AB741" s="155">
        <v>4</v>
      </c>
      <c r="AC741" s="390">
        <v>100</v>
      </c>
      <c r="AD741" s="180">
        <v>7.41</v>
      </c>
      <c r="AE741" s="157">
        <v>5</v>
      </c>
      <c r="AF741" s="201">
        <v>5</v>
      </c>
      <c r="AG741" s="179"/>
      <c r="AH741" s="180"/>
      <c r="AI741" s="197"/>
      <c r="AJ741" s="179"/>
      <c r="AK741" s="180"/>
      <c r="AL741" s="197"/>
      <c r="AM741" s="179"/>
      <c r="AN741" s="180"/>
      <c r="AO741" s="197"/>
      <c r="AP741" s="179"/>
      <c r="AQ741" s="180"/>
      <c r="AR741" s="197"/>
      <c r="AS741" s="179" t="s">
        <v>1808</v>
      </c>
      <c r="AT741" s="180" t="s">
        <v>7841</v>
      </c>
      <c r="AU741" s="197">
        <v>4</v>
      </c>
      <c r="AV741" s="179" t="s">
        <v>7842</v>
      </c>
      <c r="AW741" s="180" t="s">
        <v>7843</v>
      </c>
      <c r="AX741" s="197">
        <v>1</v>
      </c>
      <c r="AY741" s="162"/>
      <c r="AZ741" s="70"/>
      <c r="BA741" s="70"/>
      <c r="BB741" s="70"/>
      <c r="BC741" s="70"/>
      <c r="BD741" s="29"/>
      <c r="BE741" s="29"/>
      <c r="BF741" s="29"/>
      <c r="BG741" s="29"/>
      <c r="BH741" s="29"/>
      <c r="BI741" s="29"/>
    </row>
    <row r="742" spans="1:61" s="39" customFormat="1" ht="409.6" thickBot="1" x14ac:dyDescent="0.35">
      <c r="A742" s="115">
        <v>1555</v>
      </c>
      <c r="B742" s="119" t="s">
        <v>1798</v>
      </c>
      <c r="C742" s="135">
        <v>2</v>
      </c>
      <c r="D742" s="324"/>
      <c r="E742" s="522" t="s">
        <v>1809</v>
      </c>
      <c r="F742" s="522">
        <v>11625</v>
      </c>
      <c r="G742" s="522" t="s">
        <v>1810</v>
      </c>
      <c r="H742" s="120">
        <v>2003</v>
      </c>
      <c r="I742" s="523" t="s">
        <v>1811</v>
      </c>
      <c r="J742" s="121">
        <v>130047.47</v>
      </c>
      <c r="K742" s="180" t="s">
        <v>844</v>
      </c>
      <c r="L742" s="180" t="s">
        <v>1812</v>
      </c>
      <c r="M742" s="180" t="s">
        <v>1813</v>
      </c>
      <c r="N742" s="180" t="s">
        <v>1814</v>
      </c>
      <c r="O742" s="180" t="s">
        <v>1815</v>
      </c>
      <c r="P742" s="180" t="s">
        <v>1816</v>
      </c>
      <c r="Q742" s="180">
        <v>33.840000000000003</v>
      </c>
      <c r="R742" s="180">
        <v>0.28000000000000003</v>
      </c>
      <c r="S742" s="180">
        <v>7.8</v>
      </c>
      <c r="T742" s="180">
        <v>25.77</v>
      </c>
      <c r="U742" s="180">
        <v>33.840000000000003</v>
      </c>
      <c r="V742" s="199">
        <v>87</v>
      </c>
      <c r="W742" s="180">
        <v>99</v>
      </c>
      <c r="X742" s="333" t="s">
        <v>1807</v>
      </c>
      <c r="Y742" s="155">
        <v>3</v>
      </c>
      <c r="Z742" s="155">
        <v>12</v>
      </c>
      <c r="AA742" s="155">
        <v>3</v>
      </c>
      <c r="AB742" s="155">
        <v>4</v>
      </c>
      <c r="AC742" s="536">
        <v>180.3</v>
      </c>
      <c r="AD742" s="180">
        <v>25.77</v>
      </c>
      <c r="AE742" s="157">
        <v>5</v>
      </c>
      <c r="AF742" s="201">
        <v>85</v>
      </c>
      <c r="AG742" s="179" t="s">
        <v>1817</v>
      </c>
      <c r="AH742" s="180"/>
      <c r="AI742" s="197">
        <v>42</v>
      </c>
      <c r="AJ742" s="179" t="s">
        <v>1818</v>
      </c>
      <c r="AK742" s="180"/>
      <c r="AL742" s="197">
        <v>19</v>
      </c>
      <c r="AM742" s="179" t="s">
        <v>1819</v>
      </c>
      <c r="AN742" s="180"/>
      <c r="AO742" s="197">
        <v>24</v>
      </c>
      <c r="AP742" s="179"/>
      <c r="AQ742" s="180"/>
      <c r="AR742" s="197"/>
      <c r="AS742" s="179"/>
      <c r="AT742" s="180"/>
      <c r="AU742" s="197"/>
      <c r="AV742" s="179"/>
      <c r="AW742" s="180"/>
      <c r="AX742" s="197"/>
      <c r="AY742" s="162"/>
      <c r="AZ742" s="70"/>
      <c r="BA742" s="70"/>
      <c r="BB742" s="70"/>
      <c r="BC742" s="70"/>
      <c r="BD742" s="29"/>
      <c r="BE742" s="29"/>
      <c r="BF742" s="29"/>
      <c r="BG742" s="29"/>
      <c r="BH742" s="29"/>
      <c r="BI742" s="29"/>
    </row>
    <row r="743" spans="1:61" s="39" customFormat="1" ht="69" x14ac:dyDescent="0.3">
      <c r="A743" s="474">
        <v>1555</v>
      </c>
      <c r="B743" s="521" t="s">
        <v>8110</v>
      </c>
      <c r="C743" s="537">
        <v>8</v>
      </c>
      <c r="D743" s="538"/>
      <c r="E743" s="522" t="s">
        <v>1799</v>
      </c>
      <c r="F743" s="538">
        <v>24022</v>
      </c>
      <c r="G743" s="522" t="s">
        <v>1800</v>
      </c>
      <c r="H743" s="120">
        <v>2005</v>
      </c>
      <c r="I743" s="523" t="s">
        <v>1801</v>
      </c>
      <c r="J743" s="121">
        <v>133449.31</v>
      </c>
      <c r="K743" s="539" t="s">
        <v>844</v>
      </c>
      <c r="L743" s="539" t="s">
        <v>1802</v>
      </c>
      <c r="M743" s="539" t="s">
        <v>1803</v>
      </c>
      <c r="N743" s="539" t="s">
        <v>1804</v>
      </c>
      <c r="O743" s="539" t="s">
        <v>1805</v>
      </c>
      <c r="P743" s="539" t="s">
        <v>8111</v>
      </c>
      <c r="Q743" s="414">
        <v>10.130000000000001</v>
      </c>
      <c r="R743" s="539">
        <v>0</v>
      </c>
      <c r="S743" s="539">
        <v>2.0299999999999998</v>
      </c>
      <c r="T743" s="539">
        <v>8.09</v>
      </c>
      <c r="U743" s="414">
        <v>10.130000000000001</v>
      </c>
      <c r="V743" s="540">
        <v>17.916666666666668</v>
      </c>
      <c r="W743" s="539">
        <v>100</v>
      </c>
      <c r="X743" s="541" t="s">
        <v>1807</v>
      </c>
      <c r="Y743" s="542">
        <v>3</v>
      </c>
      <c r="Z743" s="347">
        <v>5</v>
      </c>
      <c r="AA743" s="347">
        <v>1</v>
      </c>
      <c r="AB743" s="457">
        <v>4</v>
      </c>
      <c r="AC743" s="543">
        <v>100</v>
      </c>
      <c r="AD743" s="414">
        <v>8.09</v>
      </c>
      <c r="AE743" s="544">
        <v>5</v>
      </c>
      <c r="AF743" s="545">
        <v>16</v>
      </c>
      <c r="AG743" s="179" t="s">
        <v>8112</v>
      </c>
      <c r="AH743" s="539"/>
      <c r="AI743" s="546">
        <v>4</v>
      </c>
      <c r="AJ743" s="179" t="s">
        <v>8113</v>
      </c>
      <c r="AK743" s="539"/>
      <c r="AL743" s="546">
        <v>4</v>
      </c>
      <c r="AM743" s="547"/>
      <c r="AN743" s="539"/>
      <c r="AO743" s="548"/>
      <c r="AP743" s="179"/>
      <c r="AQ743" s="539"/>
      <c r="AR743" s="546"/>
      <c r="AS743" s="547" t="s">
        <v>1808</v>
      </c>
      <c r="AT743" s="539" t="s">
        <v>8114</v>
      </c>
      <c r="AU743" s="548">
        <v>8</v>
      </c>
      <c r="AV743" s="179"/>
      <c r="AW743" s="539"/>
      <c r="AX743" s="546"/>
      <c r="AY743" s="352"/>
      <c r="AZ743" s="70"/>
      <c r="BA743" s="29"/>
      <c r="BB743" s="29"/>
      <c r="BC743" s="29"/>
      <c r="BD743" s="29"/>
      <c r="BE743" s="29"/>
      <c r="BF743" s="29"/>
      <c r="BG743" s="29"/>
      <c r="BH743" s="29"/>
      <c r="BI743" s="29"/>
    </row>
    <row r="744" spans="1:61" s="39" customFormat="1" ht="409.6" x14ac:dyDescent="0.3">
      <c r="A744" s="474">
        <v>1555</v>
      </c>
      <c r="B744" s="521" t="s">
        <v>8110</v>
      </c>
      <c r="C744" s="537">
        <v>2</v>
      </c>
      <c r="D744" s="324"/>
      <c r="E744" s="522" t="s">
        <v>1809</v>
      </c>
      <c r="F744" s="522">
        <v>11625</v>
      </c>
      <c r="G744" s="522" t="s">
        <v>1810</v>
      </c>
      <c r="H744" s="120">
        <v>2003</v>
      </c>
      <c r="I744" s="523" t="s">
        <v>1811</v>
      </c>
      <c r="J744" s="549">
        <v>150830.18</v>
      </c>
      <c r="K744" s="539" t="s">
        <v>844</v>
      </c>
      <c r="L744" s="539" t="s">
        <v>1812</v>
      </c>
      <c r="M744" s="539" t="s">
        <v>1813</v>
      </c>
      <c r="N744" s="539" t="s">
        <v>1814</v>
      </c>
      <c r="O744" s="539" t="s">
        <v>1815</v>
      </c>
      <c r="P744" s="550" t="s">
        <v>8115</v>
      </c>
      <c r="Q744" s="414">
        <v>34.270000000000003</v>
      </c>
      <c r="R744" s="539">
        <v>0.28000000000000003</v>
      </c>
      <c r="S744" s="539">
        <v>7.8</v>
      </c>
      <c r="T744" s="539">
        <v>26.2</v>
      </c>
      <c r="U744" s="414">
        <v>34.270000000000003</v>
      </c>
      <c r="V744" s="551">
        <v>86.083333333333329</v>
      </c>
      <c r="W744" s="550">
        <v>87</v>
      </c>
      <c r="X744" s="541" t="s">
        <v>1807</v>
      </c>
      <c r="Y744" s="457">
        <v>3</v>
      </c>
      <c r="Z744" s="457">
        <v>12</v>
      </c>
      <c r="AA744" s="457">
        <v>3</v>
      </c>
      <c r="AB744" s="457">
        <v>4</v>
      </c>
      <c r="AC744" s="543">
        <v>180.3</v>
      </c>
      <c r="AD744" s="414">
        <v>26.2</v>
      </c>
      <c r="AE744" s="552">
        <v>5</v>
      </c>
      <c r="AF744" s="545">
        <v>76</v>
      </c>
      <c r="AG744" s="179" t="s">
        <v>8116</v>
      </c>
      <c r="AH744" s="539"/>
      <c r="AI744" s="546">
        <v>38</v>
      </c>
      <c r="AJ744" s="179">
        <v>50113</v>
      </c>
      <c r="AK744" s="539"/>
      <c r="AL744" s="546">
        <v>16</v>
      </c>
      <c r="AM744" s="547" t="s">
        <v>1819</v>
      </c>
      <c r="AN744" s="539"/>
      <c r="AO744" s="548">
        <v>22</v>
      </c>
      <c r="AP744" s="179"/>
      <c r="AQ744" s="539"/>
      <c r="AR744" s="546"/>
      <c r="AS744" s="547" t="s">
        <v>1069</v>
      </c>
      <c r="AT744" s="539"/>
      <c r="AU744" s="548"/>
      <c r="AV744" s="179"/>
      <c r="AW744" s="539"/>
      <c r="AX744" s="546"/>
      <c r="AY744" s="352"/>
      <c r="AZ744" s="29"/>
      <c r="BA744" s="29"/>
      <c r="BB744" s="29"/>
      <c r="BC744" s="29"/>
      <c r="BD744" s="29"/>
      <c r="BE744" s="29"/>
      <c r="BF744" s="29"/>
      <c r="BG744" s="29"/>
      <c r="BH744" s="29"/>
      <c r="BI744" s="29"/>
    </row>
    <row r="745" spans="1:61" s="39" customFormat="1" ht="179.4" x14ac:dyDescent="0.3">
      <c r="A745" s="474">
        <v>1555</v>
      </c>
      <c r="B745" s="521" t="s">
        <v>8110</v>
      </c>
      <c r="C745" s="537">
        <v>5</v>
      </c>
      <c r="D745" s="324"/>
      <c r="E745" s="522" t="s">
        <v>1820</v>
      </c>
      <c r="F745" s="553" t="s">
        <v>1821</v>
      </c>
      <c r="G745" s="522" t="s">
        <v>1822</v>
      </c>
      <c r="H745" s="120">
        <v>2004</v>
      </c>
      <c r="I745" s="523" t="s">
        <v>1823</v>
      </c>
      <c r="J745" s="121">
        <v>95950.42</v>
      </c>
      <c r="K745" s="539" t="s">
        <v>844</v>
      </c>
      <c r="L745" s="539" t="s">
        <v>1824</v>
      </c>
      <c r="M745" s="539" t="s">
        <v>1825</v>
      </c>
      <c r="N745" s="539" t="s">
        <v>1826</v>
      </c>
      <c r="O745" s="539" t="s">
        <v>1827</v>
      </c>
      <c r="P745" s="550" t="s">
        <v>8117</v>
      </c>
      <c r="Q745" s="414">
        <v>18.7</v>
      </c>
      <c r="R745" s="539">
        <v>0</v>
      </c>
      <c r="S745" s="539">
        <v>3.55</v>
      </c>
      <c r="T745" s="539">
        <v>15.15</v>
      </c>
      <c r="U745" s="414">
        <v>18.7</v>
      </c>
      <c r="V745" s="551">
        <v>79.916666666666671</v>
      </c>
      <c r="W745" s="550">
        <v>90</v>
      </c>
      <c r="X745" s="541" t="s">
        <v>1807</v>
      </c>
      <c r="Y745" s="554">
        <v>3</v>
      </c>
      <c r="Z745" s="554">
        <v>10</v>
      </c>
      <c r="AA745" s="554">
        <v>1</v>
      </c>
      <c r="AB745" s="457">
        <v>44</v>
      </c>
      <c r="AC745" s="351">
        <v>180.6</v>
      </c>
      <c r="AD745" s="414">
        <v>32.01</v>
      </c>
      <c r="AE745" s="552">
        <v>5</v>
      </c>
      <c r="AF745" s="545">
        <v>109</v>
      </c>
      <c r="AG745" s="179" t="s">
        <v>7844</v>
      </c>
      <c r="AH745" s="539"/>
      <c r="AI745" s="546">
        <v>20</v>
      </c>
      <c r="AJ745" s="352" t="s">
        <v>1828</v>
      </c>
      <c r="AK745" s="539"/>
      <c r="AL745" s="546">
        <v>47</v>
      </c>
      <c r="AM745" s="547"/>
      <c r="AN745" s="539"/>
      <c r="AO745" s="548"/>
      <c r="AP745" s="179"/>
      <c r="AQ745" s="539"/>
      <c r="AR745" s="546"/>
      <c r="AS745" s="547"/>
      <c r="AT745" s="539"/>
      <c r="AU745" s="548"/>
      <c r="AV745" s="179" t="s">
        <v>1830</v>
      </c>
      <c r="AW745" s="539" t="s">
        <v>8118</v>
      </c>
      <c r="AX745" s="546">
        <v>42</v>
      </c>
      <c r="AY745" s="352"/>
      <c r="AZ745" s="70"/>
      <c r="BA745" s="29"/>
      <c r="BB745" s="29"/>
      <c r="BC745" s="29"/>
      <c r="BD745" s="29"/>
      <c r="BE745" s="29"/>
      <c r="BF745" s="29"/>
      <c r="BG745" s="29"/>
      <c r="BH745" s="29"/>
      <c r="BI745" s="29"/>
    </row>
    <row r="746" spans="1:61" s="39" customFormat="1" ht="151.80000000000001" x14ac:dyDescent="0.3">
      <c r="A746" s="474">
        <v>1555</v>
      </c>
      <c r="B746" s="521" t="s">
        <v>8110</v>
      </c>
      <c r="C746" s="537">
        <v>13</v>
      </c>
      <c r="D746" s="324"/>
      <c r="E746" s="522" t="s">
        <v>1831</v>
      </c>
      <c r="F746" s="553" t="s">
        <v>1832</v>
      </c>
      <c r="G746" s="522" t="s">
        <v>1833</v>
      </c>
      <c r="H746" s="120">
        <v>2004</v>
      </c>
      <c r="I746" s="523" t="s">
        <v>1834</v>
      </c>
      <c r="J746" s="549">
        <v>156503.16</v>
      </c>
      <c r="K746" s="539" t="s">
        <v>844</v>
      </c>
      <c r="L746" s="539" t="s">
        <v>1802</v>
      </c>
      <c r="M746" s="539" t="s">
        <v>1803</v>
      </c>
      <c r="N746" s="539" t="s">
        <v>1835</v>
      </c>
      <c r="O746" s="539" t="s">
        <v>1836</v>
      </c>
      <c r="P746" s="539" t="s">
        <v>8773</v>
      </c>
      <c r="Q746" s="414">
        <v>31.43</v>
      </c>
      <c r="R746" s="539">
        <v>0</v>
      </c>
      <c r="S746" s="539">
        <v>1.39</v>
      </c>
      <c r="T746" s="539">
        <v>30.05</v>
      </c>
      <c r="U746" s="414">
        <v>31.43</v>
      </c>
      <c r="V746" s="551">
        <v>15.75</v>
      </c>
      <c r="W746" s="539">
        <v>89</v>
      </c>
      <c r="X746" s="541" t="s">
        <v>1807</v>
      </c>
      <c r="Y746" s="555">
        <v>3</v>
      </c>
      <c r="Z746" s="555">
        <v>10</v>
      </c>
      <c r="AA746" s="555">
        <v>1</v>
      </c>
      <c r="AB746" s="457">
        <v>4</v>
      </c>
      <c r="AC746" s="555">
        <v>99.1</v>
      </c>
      <c r="AD746" s="414">
        <v>8.09</v>
      </c>
      <c r="AE746" s="556">
        <v>5</v>
      </c>
      <c r="AF746" s="545">
        <v>10</v>
      </c>
      <c r="AG746" s="179" t="s">
        <v>8113</v>
      </c>
      <c r="AH746" s="539"/>
      <c r="AI746" s="546">
        <v>3</v>
      </c>
      <c r="AJ746" s="179"/>
      <c r="AK746" s="539"/>
      <c r="AL746" s="546"/>
      <c r="AM746" s="547"/>
      <c r="AN746" s="539"/>
      <c r="AO746" s="548"/>
      <c r="AP746" s="179"/>
      <c r="AQ746" s="539"/>
      <c r="AR746" s="546"/>
      <c r="AS746" s="547" t="s">
        <v>1829</v>
      </c>
      <c r="AT746" s="539"/>
      <c r="AU746" s="548">
        <v>6</v>
      </c>
      <c r="AV746" s="179" t="s">
        <v>1830</v>
      </c>
      <c r="AW746" s="539" t="s">
        <v>8119</v>
      </c>
      <c r="AX746" s="546">
        <v>1</v>
      </c>
      <c r="AY746" s="352"/>
      <c r="AZ746" s="70"/>
      <c r="BA746" s="29"/>
      <c r="BB746" s="29"/>
      <c r="BC746" s="29"/>
      <c r="BD746" s="29"/>
      <c r="BE746" s="29"/>
      <c r="BF746" s="29"/>
      <c r="BG746" s="29"/>
      <c r="BH746" s="29"/>
      <c r="BI746" s="29"/>
    </row>
    <row r="747" spans="1:61" s="39" customFormat="1" ht="220.8" x14ac:dyDescent="0.3">
      <c r="A747" s="474">
        <v>1555</v>
      </c>
      <c r="B747" s="521" t="s">
        <v>8110</v>
      </c>
      <c r="C747" s="537">
        <v>11</v>
      </c>
      <c r="D747" s="324"/>
      <c r="E747" s="522" t="s">
        <v>1837</v>
      </c>
      <c r="F747" s="522">
        <v>11411</v>
      </c>
      <c r="G747" s="522" t="s">
        <v>1838</v>
      </c>
      <c r="H747" s="120">
        <v>2003</v>
      </c>
      <c r="I747" s="523" t="s">
        <v>1839</v>
      </c>
      <c r="J747" s="121">
        <v>58828.49</v>
      </c>
      <c r="K747" s="539" t="s">
        <v>844</v>
      </c>
      <c r="L747" s="539" t="s">
        <v>1802</v>
      </c>
      <c r="M747" s="539" t="s">
        <v>1803</v>
      </c>
      <c r="N747" s="539" t="s">
        <v>1840</v>
      </c>
      <c r="O747" s="539" t="s">
        <v>1841</v>
      </c>
      <c r="P747" s="539">
        <v>901540</v>
      </c>
      <c r="Q747" s="414">
        <v>26.72</v>
      </c>
      <c r="R747" s="539">
        <v>0</v>
      </c>
      <c r="S747" s="539">
        <v>3.33</v>
      </c>
      <c r="T747" s="539">
        <v>23.39</v>
      </c>
      <c r="U747" s="414">
        <v>26.72</v>
      </c>
      <c r="V747" s="551">
        <v>71.25</v>
      </c>
      <c r="W747" s="539">
        <v>100</v>
      </c>
      <c r="X747" s="541" t="s">
        <v>1807</v>
      </c>
      <c r="Y747" s="343">
        <v>1</v>
      </c>
      <c r="Z747" s="343">
        <v>9</v>
      </c>
      <c r="AA747" s="343">
        <v>1</v>
      </c>
      <c r="AB747" s="457">
        <v>4</v>
      </c>
      <c r="AC747" s="351">
        <v>101</v>
      </c>
      <c r="AD747" s="414">
        <v>23.39</v>
      </c>
      <c r="AE747" s="544">
        <v>2</v>
      </c>
      <c r="AF747" s="545">
        <v>0</v>
      </c>
      <c r="AG747" s="179"/>
      <c r="AH747" s="539"/>
      <c r="AI747" s="546"/>
      <c r="AJ747" s="179"/>
      <c r="AK747" s="539"/>
      <c r="AL747" s="546"/>
      <c r="AM747" s="547"/>
      <c r="AN747" s="539"/>
      <c r="AO747" s="548"/>
      <c r="AP747" s="179"/>
      <c r="AQ747" s="539"/>
      <c r="AR747" s="546"/>
      <c r="AS747" s="547"/>
      <c r="AT747" s="539"/>
      <c r="AU747" s="548"/>
      <c r="AV747" s="179"/>
      <c r="AW747" s="539"/>
      <c r="AX747" s="546"/>
      <c r="AY747" s="352"/>
      <c r="AZ747" s="70"/>
      <c r="BA747" s="29"/>
      <c r="BB747" s="29"/>
      <c r="BC747" s="29"/>
      <c r="BD747" s="29"/>
      <c r="BE747" s="29"/>
      <c r="BF747" s="29"/>
      <c r="BG747" s="29"/>
      <c r="BH747" s="29"/>
      <c r="BI747" s="29"/>
    </row>
    <row r="748" spans="1:61" s="39" customFormat="1" ht="207" x14ac:dyDescent="0.3">
      <c r="A748" s="474">
        <v>1555</v>
      </c>
      <c r="B748" s="521" t="s">
        <v>8110</v>
      </c>
      <c r="C748" s="537">
        <v>3</v>
      </c>
      <c r="D748" s="324"/>
      <c r="E748" s="522" t="s">
        <v>1842</v>
      </c>
      <c r="F748" s="522">
        <v>18565</v>
      </c>
      <c r="G748" s="522" t="s">
        <v>1843</v>
      </c>
      <c r="H748" s="120">
        <v>2005</v>
      </c>
      <c r="I748" s="523" t="s">
        <v>1844</v>
      </c>
      <c r="J748" s="121">
        <v>63642.400000000001</v>
      </c>
      <c r="K748" s="539" t="s">
        <v>664</v>
      </c>
      <c r="L748" s="539" t="s">
        <v>1812</v>
      </c>
      <c r="M748" s="539" t="s">
        <v>1813</v>
      </c>
      <c r="N748" s="539" t="s">
        <v>1845</v>
      </c>
      <c r="O748" s="539" t="s">
        <v>1846</v>
      </c>
      <c r="P748" s="550" t="s">
        <v>8120</v>
      </c>
      <c r="Q748" s="414">
        <v>35.229999999999997</v>
      </c>
      <c r="R748" s="539">
        <v>0</v>
      </c>
      <c r="S748" s="539">
        <v>0</v>
      </c>
      <c r="T748" s="539">
        <v>35.229999999999997</v>
      </c>
      <c r="U748" s="414">
        <v>35.229999999999997</v>
      </c>
      <c r="V748" s="551">
        <v>34.166666666666664</v>
      </c>
      <c r="W748" s="539">
        <v>100</v>
      </c>
      <c r="X748" s="541" t="s">
        <v>1807</v>
      </c>
      <c r="Y748" s="554">
        <v>3</v>
      </c>
      <c r="Z748" s="554">
        <v>4</v>
      </c>
      <c r="AA748" s="554">
        <v>4</v>
      </c>
      <c r="AB748" s="457">
        <v>44</v>
      </c>
      <c r="AC748" s="351">
        <v>328</v>
      </c>
      <c r="AD748" s="414">
        <v>33.06</v>
      </c>
      <c r="AE748" s="552">
        <v>5</v>
      </c>
      <c r="AF748" s="545">
        <v>25</v>
      </c>
      <c r="AG748" s="179" t="s">
        <v>7779</v>
      </c>
      <c r="AH748" s="539"/>
      <c r="AI748" s="546">
        <v>25</v>
      </c>
      <c r="AJ748" s="179"/>
      <c r="AK748" s="539"/>
      <c r="AL748" s="546"/>
      <c r="AM748" s="547"/>
      <c r="AN748" s="539"/>
      <c r="AO748" s="548"/>
      <c r="AP748" s="179"/>
      <c r="AQ748" s="539"/>
      <c r="AR748" s="546"/>
      <c r="AS748" s="547"/>
      <c r="AT748" s="539"/>
      <c r="AU748" s="548"/>
      <c r="AV748" s="179"/>
      <c r="AW748" s="539"/>
      <c r="AX748" s="546"/>
      <c r="AY748" s="352"/>
      <c r="AZ748" s="70"/>
      <c r="BA748" s="29"/>
      <c r="BB748" s="29"/>
      <c r="BC748" s="29"/>
      <c r="BD748" s="29"/>
      <c r="BE748" s="29"/>
      <c r="BF748" s="29"/>
      <c r="BG748" s="29"/>
      <c r="BH748" s="29"/>
      <c r="BI748" s="29"/>
    </row>
    <row r="749" spans="1:61" s="39" customFormat="1" ht="69" x14ac:dyDescent="0.3">
      <c r="A749" s="474">
        <v>1555</v>
      </c>
      <c r="B749" s="521" t="s">
        <v>8110</v>
      </c>
      <c r="C749" s="537">
        <v>5</v>
      </c>
      <c r="D749" s="324"/>
      <c r="E749" s="522" t="s">
        <v>1847</v>
      </c>
      <c r="F749" s="522">
        <v>24381</v>
      </c>
      <c r="G749" s="522" t="s">
        <v>1848</v>
      </c>
      <c r="H749" s="120">
        <v>2002</v>
      </c>
      <c r="I749" s="523" t="s">
        <v>1849</v>
      </c>
      <c r="J749" s="121">
        <v>155206.16</v>
      </c>
      <c r="K749" s="539" t="s">
        <v>1850</v>
      </c>
      <c r="L749" s="539" t="s">
        <v>1812</v>
      </c>
      <c r="M749" s="539" t="s">
        <v>1851</v>
      </c>
      <c r="N749" s="539" t="s">
        <v>1852</v>
      </c>
      <c r="O749" s="539" t="s">
        <v>1853</v>
      </c>
      <c r="P749" s="550" t="s">
        <v>8121</v>
      </c>
      <c r="Q749" s="414">
        <v>18.72</v>
      </c>
      <c r="R749" s="539">
        <v>0</v>
      </c>
      <c r="S749" s="539">
        <v>5.0599999999999996</v>
      </c>
      <c r="T749" s="539">
        <v>13.66</v>
      </c>
      <c r="U749" s="414">
        <v>18.72</v>
      </c>
      <c r="V749" s="551">
        <v>26.416666666666668</v>
      </c>
      <c r="W749" s="539">
        <v>100</v>
      </c>
      <c r="X749" s="541" t="s">
        <v>1807</v>
      </c>
      <c r="Y749" s="554">
        <v>3</v>
      </c>
      <c r="Z749" s="554">
        <v>5</v>
      </c>
      <c r="AA749" s="554">
        <v>1</v>
      </c>
      <c r="AB749" s="457">
        <v>44</v>
      </c>
      <c r="AC749" s="351">
        <v>204</v>
      </c>
      <c r="AD749" s="414">
        <v>41</v>
      </c>
      <c r="AE749" s="552">
        <v>5</v>
      </c>
      <c r="AF749" s="545">
        <v>0</v>
      </c>
      <c r="AG749" s="179"/>
      <c r="AH749" s="539"/>
      <c r="AI749" s="546"/>
      <c r="AJ749" s="179"/>
      <c r="AK749" s="539"/>
      <c r="AL749" s="546"/>
      <c r="AM749" s="547"/>
      <c r="AN749" s="539"/>
      <c r="AO749" s="548"/>
      <c r="AP749" s="179"/>
      <c r="AQ749" s="539"/>
      <c r="AR749" s="546"/>
      <c r="AS749" s="179"/>
      <c r="AT749" s="539"/>
      <c r="AU749" s="546"/>
      <c r="AV749" s="352"/>
      <c r="AW749" s="539"/>
      <c r="AX749" s="546"/>
      <c r="AY749" s="352"/>
      <c r="AZ749" s="70"/>
      <c r="BA749" s="29"/>
      <c r="BB749" s="29"/>
      <c r="BC749" s="29"/>
      <c r="BD749" s="29"/>
      <c r="BE749" s="29"/>
      <c r="BF749" s="29"/>
      <c r="BG749" s="29"/>
      <c r="BH749" s="29"/>
      <c r="BI749" s="29"/>
    </row>
    <row r="750" spans="1:61" s="39" customFormat="1" ht="207" x14ac:dyDescent="0.3">
      <c r="A750" s="474">
        <v>1555</v>
      </c>
      <c r="B750" s="521" t="s">
        <v>8110</v>
      </c>
      <c r="C750" s="557">
        <v>3</v>
      </c>
      <c r="D750" s="324"/>
      <c r="E750" s="522" t="s">
        <v>1842</v>
      </c>
      <c r="F750" s="522">
        <v>18565</v>
      </c>
      <c r="G750" s="522" t="s">
        <v>1854</v>
      </c>
      <c r="H750" s="120">
        <v>2008</v>
      </c>
      <c r="I750" s="523" t="s">
        <v>1855</v>
      </c>
      <c r="J750" s="121">
        <v>149413.79</v>
      </c>
      <c r="K750" s="539" t="s">
        <v>655</v>
      </c>
      <c r="L750" s="539" t="s">
        <v>1812</v>
      </c>
      <c r="M750" s="539" t="s">
        <v>1812</v>
      </c>
      <c r="N750" s="539" t="s">
        <v>1856</v>
      </c>
      <c r="O750" s="539" t="s">
        <v>1857</v>
      </c>
      <c r="P750" s="539" t="s">
        <v>8122</v>
      </c>
      <c r="Q750" s="414">
        <v>125.37</v>
      </c>
      <c r="R750" s="539">
        <v>0</v>
      </c>
      <c r="S750" s="539">
        <v>109.42</v>
      </c>
      <c r="T750" s="539">
        <v>15.95</v>
      </c>
      <c r="U750" s="414">
        <v>125.37</v>
      </c>
      <c r="V750" s="551">
        <v>16.166666666666668</v>
      </c>
      <c r="W750" s="539">
        <v>100</v>
      </c>
      <c r="X750" s="541" t="s">
        <v>1807</v>
      </c>
      <c r="Y750" s="554">
        <v>1</v>
      </c>
      <c r="Z750" s="554">
        <v>4</v>
      </c>
      <c r="AA750" s="554">
        <v>1</v>
      </c>
      <c r="AB750" s="457">
        <v>44</v>
      </c>
      <c r="AC750" s="351">
        <v>163</v>
      </c>
      <c r="AD750" s="414">
        <v>15.95</v>
      </c>
      <c r="AE750" s="552">
        <v>5</v>
      </c>
      <c r="AF750" s="545">
        <v>0</v>
      </c>
      <c r="AG750" s="179"/>
      <c r="AH750" s="539"/>
      <c r="AI750" s="546"/>
      <c r="AJ750" s="179"/>
      <c r="AK750" s="539"/>
      <c r="AL750" s="546"/>
      <c r="AM750" s="547"/>
      <c r="AN750" s="539"/>
      <c r="AO750" s="548"/>
      <c r="AP750" s="179"/>
      <c r="AQ750" s="539"/>
      <c r="AR750" s="546"/>
      <c r="AS750" s="547"/>
      <c r="AT750" s="539"/>
      <c r="AU750" s="548"/>
      <c r="AV750" s="179"/>
      <c r="AW750" s="539"/>
      <c r="AX750" s="546"/>
      <c r="AY750" s="352"/>
      <c r="AZ750" s="29"/>
      <c r="BA750" s="29"/>
      <c r="BB750" s="29"/>
      <c r="BC750" s="29"/>
      <c r="BD750" s="29"/>
      <c r="BE750" s="29"/>
      <c r="BF750" s="29"/>
      <c r="BG750" s="29"/>
      <c r="BH750" s="29"/>
      <c r="BI750" s="29"/>
    </row>
    <row r="751" spans="1:61" s="39" customFormat="1" ht="165.6" x14ac:dyDescent="0.3">
      <c r="A751" s="474">
        <v>1555</v>
      </c>
      <c r="B751" s="521" t="s">
        <v>8110</v>
      </c>
      <c r="C751" s="537">
        <v>5</v>
      </c>
      <c r="D751" s="324"/>
      <c r="E751" s="522" t="s">
        <v>1858</v>
      </c>
      <c r="F751" s="522">
        <v>16115</v>
      </c>
      <c r="G751" s="522" t="s">
        <v>1859</v>
      </c>
      <c r="H751" s="120">
        <v>2008</v>
      </c>
      <c r="I751" s="523" t="s">
        <v>1860</v>
      </c>
      <c r="J751" s="121">
        <v>50008.959999999999</v>
      </c>
      <c r="K751" s="539" t="s">
        <v>8123</v>
      </c>
      <c r="L751" s="539" t="s">
        <v>1861</v>
      </c>
      <c r="M751" s="539" t="s">
        <v>1862</v>
      </c>
      <c r="N751" s="539" t="s">
        <v>1863</v>
      </c>
      <c r="O751" s="539" t="s">
        <v>1864</v>
      </c>
      <c r="P751" s="539" t="s">
        <v>8124</v>
      </c>
      <c r="Q751" s="414">
        <v>34.909999999999997</v>
      </c>
      <c r="R751" s="539">
        <v>0</v>
      </c>
      <c r="S751" s="539">
        <v>0</v>
      </c>
      <c r="T751" s="539">
        <v>34.909999999999997</v>
      </c>
      <c r="U751" s="414">
        <v>34.909999999999997</v>
      </c>
      <c r="V751" s="551">
        <v>2.8333333333333335</v>
      </c>
      <c r="W751" s="539">
        <v>100</v>
      </c>
      <c r="X751" s="541" t="s">
        <v>1807</v>
      </c>
      <c r="Y751" s="554">
        <v>3</v>
      </c>
      <c r="Z751" s="554">
        <v>5</v>
      </c>
      <c r="AA751" s="554">
        <v>1</v>
      </c>
      <c r="AB751" s="457">
        <v>4</v>
      </c>
      <c r="AC751" s="351"/>
      <c r="AD751" s="414">
        <v>34.909999999999997</v>
      </c>
      <c r="AE751" s="552">
        <v>5</v>
      </c>
      <c r="AF751" s="545">
        <v>8</v>
      </c>
      <c r="AG751" s="179" t="s">
        <v>8116</v>
      </c>
      <c r="AH751" s="539"/>
      <c r="AI751" s="546">
        <v>6</v>
      </c>
      <c r="AJ751" s="179"/>
      <c r="AK751" s="539"/>
      <c r="AL751" s="546"/>
      <c r="AM751" s="547"/>
      <c r="AN751" s="539"/>
      <c r="AO751" s="548"/>
      <c r="AP751" s="179"/>
      <c r="AQ751" s="539"/>
      <c r="AR751" s="546"/>
      <c r="AS751" s="547" t="s">
        <v>8125</v>
      </c>
      <c r="AT751" s="539" t="s">
        <v>8126</v>
      </c>
      <c r="AU751" s="548">
        <v>2</v>
      </c>
      <c r="AV751" s="179"/>
      <c r="AW751" s="539"/>
      <c r="AX751" s="546"/>
      <c r="AY751" s="352"/>
      <c r="AZ751" s="29"/>
      <c r="BA751" s="29"/>
      <c r="BB751" s="29"/>
      <c r="BC751" s="29"/>
      <c r="BD751" s="29"/>
      <c r="BE751" s="29"/>
      <c r="BF751" s="29"/>
      <c r="BG751" s="29"/>
      <c r="BH751" s="29"/>
      <c r="BI751" s="29"/>
    </row>
    <row r="752" spans="1:61" s="39" customFormat="1" ht="82.8" x14ac:dyDescent="0.3">
      <c r="A752" s="474">
        <v>1555</v>
      </c>
      <c r="B752" s="521" t="s">
        <v>8110</v>
      </c>
      <c r="C752" s="537">
        <v>7</v>
      </c>
      <c r="D752" s="324"/>
      <c r="E752" s="522" t="s">
        <v>1865</v>
      </c>
      <c r="F752" s="522">
        <v>17146</v>
      </c>
      <c r="G752" s="522" t="s">
        <v>1866</v>
      </c>
      <c r="H752" s="120">
        <v>2008</v>
      </c>
      <c r="I752" s="523" t="s">
        <v>1867</v>
      </c>
      <c r="J752" s="121">
        <v>72637.05</v>
      </c>
      <c r="K752" s="539" t="s">
        <v>8127</v>
      </c>
      <c r="L752" s="539" t="s">
        <v>1868</v>
      </c>
      <c r="M752" s="539" t="s">
        <v>1869</v>
      </c>
      <c r="N752" s="539" t="s">
        <v>1870</v>
      </c>
      <c r="O752" s="539" t="s">
        <v>1871</v>
      </c>
      <c r="P752" s="539" t="s">
        <v>8128</v>
      </c>
      <c r="Q752" s="414">
        <v>6.26</v>
      </c>
      <c r="R752" s="539">
        <v>0</v>
      </c>
      <c r="S752" s="539">
        <v>0.31</v>
      </c>
      <c r="T752" s="539">
        <v>5.95</v>
      </c>
      <c r="U752" s="414">
        <v>6.26</v>
      </c>
      <c r="V752" s="551">
        <v>23.166666666666668</v>
      </c>
      <c r="W752" s="539">
        <v>100</v>
      </c>
      <c r="X752" s="541" t="s">
        <v>1807</v>
      </c>
      <c r="Y752" s="554">
        <v>3</v>
      </c>
      <c r="Z752" s="554">
        <v>4</v>
      </c>
      <c r="AA752" s="554">
        <v>3</v>
      </c>
      <c r="AB752" s="457">
        <v>4</v>
      </c>
      <c r="AC752" s="351"/>
      <c r="AD752" s="414">
        <v>17.84</v>
      </c>
      <c r="AE752" s="552">
        <v>5</v>
      </c>
      <c r="AF752" s="545">
        <v>24</v>
      </c>
      <c r="AG752" s="179"/>
      <c r="AH752" s="539"/>
      <c r="AI752" s="546"/>
      <c r="AJ752" s="179"/>
      <c r="AK752" s="539"/>
      <c r="AL752" s="546"/>
      <c r="AM752" s="547"/>
      <c r="AN752" s="539"/>
      <c r="AO752" s="548"/>
      <c r="AP752" s="179"/>
      <c r="AQ752" s="539"/>
      <c r="AR752" s="546"/>
      <c r="AS752" s="547" t="s">
        <v>1872</v>
      </c>
      <c r="AT752" s="539"/>
      <c r="AU752" s="548">
        <v>24</v>
      </c>
      <c r="AV752" s="179"/>
      <c r="AW752" s="539"/>
      <c r="AX752" s="546"/>
      <c r="AY752" s="352"/>
      <c r="AZ752" s="29"/>
      <c r="BA752" s="29"/>
      <c r="BB752" s="29"/>
      <c r="BC752" s="29"/>
      <c r="BD752" s="29"/>
      <c r="BE752" s="29"/>
      <c r="BF752" s="29"/>
      <c r="BG752" s="29"/>
      <c r="BH752" s="29"/>
      <c r="BI752" s="29"/>
    </row>
    <row r="753" spans="1:65" s="39" customFormat="1" ht="151.80000000000001" x14ac:dyDescent="0.3">
      <c r="A753" s="474">
        <v>1555</v>
      </c>
      <c r="B753" s="521" t="s">
        <v>8110</v>
      </c>
      <c r="C753" s="537">
        <v>8</v>
      </c>
      <c r="D753" s="324"/>
      <c r="E753" s="522" t="s">
        <v>1799</v>
      </c>
      <c r="F753" s="538">
        <v>24022</v>
      </c>
      <c r="G753" s="522" t="s">
        <v>1873</v>
      </c>
      <c r="H753" s="120">
        <v>2007</v>
      </c>
      <c r="I753" s="523" t="s">
        <v>1874</v>
      </c>
      <c r="J753" s="121">
        <v>117171.25</v>
      </c>
      <c r="K753" s="539" t="s">
        <v>8127</v>
      </c>
      <c r="L753" s="539" t="s">
        <v>1802</v>
      </c>
      <c r="M753" s="539" t="s">
        <v>1875</v>
      </c>
      <c r="N753" s="539" t="s">
        <v>1876</v>
      </c>
      <c r="O753" s="539" t="s">
        <v>1877</v>
      </c>
      <c r="P753" s="539" t="s">
        <v>8129</v>
      </c>
      <c r="Q753" s="414">
        <v>19.309999999999999</v>
      </c>
      <c r="R753" s="539">
        <v>0</v>
      </c>
      <c r="S753" s="539">
        <v>1.93</v>
      </c>
      <c r="T753" s="539">
        <v>17.38</v>
      </c>
      <c r="U753" s="414">
        <v>19.309999999999999</v>
      </c>
      <c r="V753" s="551">
        <v>11.25</v>
      </c>
      <c r="W753" s="539">
        <v>100</v>
      </c>
      <c r="X753" s="541" t="s">
        <v>1807</v>
      </c>
      <c r="Y753" s="343">
        <v>3</v>
      </c>
      <c r="Z753" s="343">
        <v>10</v>
      </c>
      <c r="AA753" s="343">
        <v>1</v>
      </c>
      <c r="AB753" s="457">
        <v>4</v>
      </c>
      <c r="AC753" s="351">
        <v>100</v>
      </c>
      <c r="AD753" s="414">
        <v>17.38</v>
      </c>
      <c r="AE753" s="544">
        <v>5</v>
      </c>
      <c r="AF753" s="545">
        <v>4</v>
      </c>
      <c r="AG753" s="179"/>
      <c r="AH753" s="539"/>
      <c r="AI753" s="546"/>
      <c r="AJ753" s="179"/>
      <c r="AK753" s="539"/>
      <c r="AL753" s="546"/>
      <c r="AM753" s="547"/>
      <c r="AN753" s="539"/>
      <c r="AO753" s="548"/>
      <c r="AP753" s="179"/>
      <c r="AQ753" s="539"/>
      <c r="AR753" s="546"/>
      <c r="AS753" s="547" t="s">
        <v>8125</v>
      </c>
      <c r="AT753" s="539" t="s">
        <v>8130</v>
      </c>
      <c r="AU753" s="548">
        <v>2</v>
      </c>
      <c r="AV753" s="179" t="s">
        <v>1830</v>
      </c>
      <c r="AW753" s="539" t="s">
        <v>8131</v>
      </c>
      <c r="AX753" s="546">
        <v>3</v>
      </c>
      <c r="AY753" s="352"/>
      <c r="AZ753" s="29"/>
      <c r="BA753" s="29"/>
      <c r="BB753" s="29"/>
      <c r="BC753" s="29"/>
      <c r="BD753" s="29"/>
      <c r="BE753" s="29"/>
      <c r="BF753" s="29"/>
      <c r="BG753" s="29"/>
      <c r="BH753" s="29"/>
      <c r="BI753" s="29"/>
    </row>
    <row r="754" spans="1:65" s="39" customFormat="1" ht="96.6" x14ac:dyDescent="0.3">
      <c r="A754" s="474">
        <v>1555</v>
      </c>
      <c r="B754" s="521" t="s">
        <v>8110</v>
      </c>
      <c r="C754" s="537">
        <v>13</v>
      </c>
      <c r="D754" s="324"/>
      <c r="E754" s="522" t="s">
        <v>1878</v>
      </c>
      <c r="F754" s="522">
        <v>22912</v>
      </c>
      <c r="G754" s="522" t="s">
        <v>1879</v>
      </c>
      <c r="H754" s="120">
        <v>2010</v>
      </c>
      <c r="I754" s="523" t="s">
        <v>1880</v>
      </c>
      <c r="J754" s="121">
        <v>77458</v>
      </c>
      <c r="K754" s="539" t="s">
        <v>1881</v>
      </c>
      <c r="L754" s="539" t="s">
        <v>1882</v>
      </c>
      <c r="M754" s="539" t="s">
        <v>1883</v>
      </c>
      <c r="N754" s="539" t="s">
        <v>1884</v>
      </c>
      <c r="O754" s="539" t="s">
        <v>1885</v>
      </c>
      <c r="P754" s="539">
        <v>902490</v>
      </c>
      <c r="Q754" s="414">
        <v>22.35</v>
      </c>
      <c r="R754" s="539">
        <v>0</v>
      </c>
      <c r="S754" s="539">
        <v>0.42</v>
      </c>
      <c r="T754" s="539">
        <v>21.93</v>
      </c>
      <c r="U754" s="414">
        <v>22.35</v>
      </c>
      <c r="V754" s="551">
        <v>2.75</v>
      </c>
      <c r="W754" s="539">
        <v>100</v>
      </c>
      <c r="X754" s="541" t="s">
        <v>1807</v>
      </c>
      <c r="Y754" s="343">
        <v>6</v>
      </c>
      <c r="Z754" s="343">
        <v>3</v>
      </c>
      <c r="AA754" s="343">
        <v>9</v>
      </c>
      <c r="AB754" s="457">
        <v>46</v>
      </c>
      <c r="AC754" s="351"/>
      <c r="AD754" s="414">
        <v>0</v>
      </c>
      <c r="AE754" s="544">
        <v>5</v>
      </c>
      <c r="AF754" s="545">
        <v>2</v>
      </c>
      <c r="AG754" s="179" t="s">
        <v>8132</v>
      </c>
      <c r="AH754" s="539"/>
      <c r="AI754" s="546">
        <v>2</v>
      </c>
      <c r="AJ754" s="179"/>
      <c r="AK754" s="539"/>
      <c r="AL754" s="546"/>
      <c r="AM754" s="547"/>
      <c r="AN754" s="539"/>
      <c r="AO754" s="548"/>
      <c r="AP754" s="179"/>
      <c r="AQ754" s="539"/>
      <c r="AR754" s="546"/>
      <c r="AS754" s="547"/>
      <c r="AT754" s="539"/>
      <c r="AU754" s="548"/>
      <c r="AV754" s="179"/>
      <c r="AW754" s="539"/>
      <c r="AX754" s="546"/>
      <c r="AY754" s="352"/>
      <c r="AZ754" s="29"/>
      <c r="BA754" s="29"/>
      <c r="BB754" s="29"/>
      <c r="BC754" s="29"/>
      <c r="BD754" s="29"/>
      <c r="BE754" s="29"/>
      <c r="BF754" s="29"/>
      <c r="BG754" s="29"/>
      <c r="BH754" s="29"/>
      <c r="BI754" s="29"/>
    </row>
    <row r="755" spans="1:65" s="39" customFormat="1" ht="110.4" x14ac:dyDescent="0.3">
      <c r="A755" s="474">
        <v>1555</v>
      </c>
      <c r="B755" s="521" t="s">
        <v>8110</v>
      </c>
      <c r="C755" s="340">
        <v>1</v>
      </c>
      <c r="D755" s="324"/>
      <c r="E755" s="522" t="s">
        <v>1886</v>
      </c>
      <c r="F755" s="522">
        <v>15886</v>
      </c>
      <c r="G755" s="522" t="s">
        <v>1887</v>
      </c>
      <c r="H755" s="120" t="s">
        <v>7846</v>
      </c>
      <c r="I755" s="523" t="s">
        <v>1887</v>
      </c>
      <c r="J755" s="121">
        <v>36038.65</v>
      </c>
      <c r="K755" s="539" t="s">
        <v>8127</v>
      </c>
      <c r="L755" s="539" t="s">
        <v>1888</v>
      </c>
      <c r="M755" s="539" t="s">
        <v>1889</v>
      </c>
      <c r="N755" s="539" t="s">
        <v>1890</v>
      </c>
      <c r="O755" s="539" t="s">
        <v>1891</v>
      </c>
      <c r="P755" s="539" t="s">
        <v>8133</v>
      </c>
      <c r="Q755" s="414">
        <v>38.020000000000003</v>
      </c>
      <c r="R755" s="539">
        <v>0</v>
      </c>
      <c r="S755" s="539">
        <v>4.5599999999999996</v>
      </c>
      <c r="T755" s="539">
        <v>33.46</v>
      </c>
      <c r="U755" s="414">
        <v>38.020000000000003</v>
      </c>
      <c r="V755" s="551">
        <v>2.4166666666666665</v>
      </c>
      <c r="W755" s="550">
        <v>97</v>
      </c>
      <c r="X755" s="541" t="s">
        <v>1807</v>
      </c>
      <c r="Y755" s="554"/>
      <c r="Z755" s="554"/>
      <c r="AA755" s="554"/>
      <c r="AB755" s="457">
        <v>39</v>
      </c>
      <c r="AC755" s="351"/>
      <c r="AD755" s="414">
        <v>0</v>
      </c>
      <c r="AE755" s="552">
        <v>5</v>
      </c>
      <c r="AF755" s="545">
        <v>30</v>
      </c>
      <c r="AG755" s="179"/>
      <c r="AH755" s="539"/>
      <c r="AI755" s="546"/>
      <c r="AJ755" s="179"/>
      <c r="AK755" s="539"/>
      <c r="AL755" s="546"/>
      <c r="AM755" s="547"/>
      <c r="AN755" s="539"/>
      <c r="AO755" s="548"/>
      <c r="AP755" s="179"/>
      <c r="AQ755" s="539"/>
      <c r="AR755" s="546"/>
      <c r="AS755" s="547" t="s">
        <v>8134</v>
      </c>
      <c r="AT755" s="539"/>
      <c r="AU755" s="548">
        <v>30</v>
      </c>
      <c r="AV755" s="179"/>
      <c r="AW755" s="539"/>
      <c r="AX755" s="546"/>
      <c r="AY755" s="352"/>
      <c r="AZ755" s="29"/>
      <c r="BA755" s="29"/>
      <c r="BB755" s="29"/>
      <c r="BC755" s="29"/>
      <c r="BD755" s="29"/>
      <c r="BE755" s="29"/>
      <c r="BF755" s="29"/>
      <c r="BG755" s="29"/>
      <c r="BH755" s="29"/>
      <c r="BI755" s="29"/>
    </row>
    <row r="756" spans="1:65" s="39" customFormat="1" ht="69" x14ac:dyDescent="0.3">
      <c r="A756" s="474">
        <v>1555</v>
      </c>
      <c r="B756" s="521" t="s">
        <v>8110</v>
      </c>
      <c r="C756" s="537">
        <v>2</v>
      </c>
      <c r="D756" s="324"/>
      <c r="E756" s="522" t="s">
        <v>1809</v>
      </c>
      <c r="F756" s="522">
        <v>11625</v>
      </c>
      <c r="G756" s="522" t="s">
        <v>1892</v>
      </c>
      <c r="H756" s="120">
        <v>2012</v>
      </c>
      <c r="I756" s="523"/>
      <c r="J756" s="549">
        <v>63332.78</v>
      </c>
      <c r="K756" s="320" t="s">
        <v>8772</v>
      </c>
      <c r="L756" s="539" t="s">
        <v>1812</v>
      </c>
      <c r="M756" s="539" t="s">
        <v>1813</v>
      </c>
      <c r="N756" s="539" t="s">
        <v>1893</v>
      </c>
      <c r="O756" s="539" t="s">
        <v>1894</v>
      </c>
      <c r="P756" s="550" t="s">
        <v>8135</v>
      </c>
      <c r="Q756" s="414">
        <v>1.1299999999999999</v>
      </c>
      <c r="R756" s="539">
        <v>0</v>
      </c>
      <c r="S756" s="539">
        <v>0</v>
      </c>
      <c r="T756" s="539">
        <v>0</v>
      </c>
      <c r="U756" s="414">
        <v>1.1299999999999999</v>
      </c>
      <c r="V756" s="551">
        <v>85.666666666666671</v>
      </c>
      <c r="W756" s="550">
        <v>74</v>
      </c>
      <c r="X756" s="541" t="s">
        <v>1807</v>
      </c>
      <c r="Y756" s="554">
        <v>6</v>
      </c>
      <c r="Z756" s="554">
        <v>1</v>
      </c>
      <c r="AA756" s="554">
        <v>5</v>
      </c>
      <c r="AB756" s="457">
        <v>24</v>
      </c>
      <c r="AC756" s="351"/>
      <c r="AD756" s="414">
        <v>38.58</v>
      </c>
      <c r="AE756" s="552">
        <v>5</v>
      </c>
      <c r="AF756" s="545">
        <v>76</v>
      </c>
      <c r="AG756" s="179">
        <v>50113</v>
      </c>
      <c r="AH756" s="539"/>
      <c r="AI756" s="546">
        <v>27</v>
      </c>
      <c r="AJ756" s="179" t="s">
        <v>1828</v>
      </c>
      <c r="AK756" s="539"/>
      <c r="AL756" s="546">
        <v>27</v>
      </c>
      <c r="AM756" s="547" t="s">
        <v>1819</v>
      </c>
      <c r="AN756" s="539"/>
      <c r="AO756" s="548">
        <v>22</v>
      </c>
      <c r="AP756" s="179"/>
      <c r="AQ756" s="539"/>
      <c r="AR756" s="546"/>
      <c r="AS756" s="547"/>
      <c r="AT756" s="539"/>
      <c r="AU756" s="548"/>
      <c r="AV756" s="179"/>
      <c r="AW756" s="539"/>
      <c r="AX756" s="546"/>
      <c r="AY756" s="352"/>
      <c r="AZ756" s="29"/>
      <c r="BA756" s="29"/>
      <c r="BB756" s="29"/>
      <c r="BC756" s="29"/>
      <c r="BD756" s="29"/>
      <c r="BE756" s="29"/>
      <c r="BF756" s="29"/>
      <c r="BG756" s="29"/>
      <c r="BH756" s="29"/>
      <c r="BI756" s="29"/>
    </row>
    <row r="757" spans="1:65" s="39" customFormat="1" ht="124.2" x14ac:dyDescent="0.3">
      <c r="A757" s="474">
        <v>1555</v>
      </c>
      <c r="B757" s="521" t="s">
        <v>8110</v>
      </c>
      <c r="C757" s="340">
        <v>5</v>
      </c>
      <c r="D757" s="324"/>
      <c r="E757" s="522" t="s">
        <v>1895</v>
      </c>
      <c r="F757" s="522">
        <v>16115</v>
      </c>
      <c r="G757" s="522" t="s">
        <v>1896</v>
      </c>
      <c r="H757" s="120">
        <v>2008</v>
      </c>
      <c r="I757" s="523" t="s">
        <v>1897</v>
      </c>
      <c r="J757" s="121">
        <v>36826.050000000003</v>
      </c>
      <c r="K757" s="539" t="s">
        <v>902</v>
      </c>
      <c r="L757" s="539" t="s">
        <v>1898</v>
      </c>
      <c r="M757" s="539" t="s">
        <v>1899</v>
      </c>
      <c r="N757" s="539" t="s">
        <v>1900</v>
      </c>
      <c r="O757" s="539" t="s">
        <v>1901</v>
      </c>
      <c r="P757" s="539">
        <v>260646</v>
      </c>
      <c r="Q757" s="414">
        <v>34.909999999999997</v>
      </c>
      <c r="R757" s="539">
        <v>0</v>
      </c>
      <c r="S757" s="539">
        <v>0</v>
      </c>
      <c r="T757" s="539">
        <v>34.909999999999997</v>
      </c>
      <c r="U757" s="414">
        <v>34.909999999999997</v>
      </c>
      <c r="V757" s="551">
        <v>100.5</v>
      </c>
      <c r="W757" s="539">
        <v>100</v>
      </c>
      <c r="X757" s="541" t="s">
        <v>1807</v>
      </c>
      <c r="Y757" s="554">
        <v>3</v>
      </c>
      <c r="Z757" s="554">
        <v>4</v>
      </c>
      <c r="AA757" s="554">
        <v>4</v>
      </c>
      <c r="AB757" s="457">
        <v>4</v>
      </c>
      <c r="AC757" s="351"/>
      <c r="AD757" s="414">
        <v>34.909999999999997</v>
      </c>
      <c r="AE757" s="552">
        <v>5</v>
      </c>
      <c r="AF757" s="545">
        <v>99</v>
      </c>
      <c r="AG757" s="179" t="s">
        <v>1828</v>
      </c>
      <c r="AH757" s="539"/>
      <c r="AI757" s="546">
        <v>21</v>
      </c>
      <c r="AJ757" s="179" t="s">
        <v>8116</v>
      </c>
      <c r="AK757" s="539"/>
      <c r="AL757" s="546">
        <v>24</v>
      </c>
      <c r="AM757" s="547" t="s">
        <v>1902</v>
      </c>
      <c r="AN757" s="539"/>
      <c r="AO757" s="548">
        <v>16</v>
      </c>
      <c r="AP757" s="179"/>
      <c r="AQ757" s="539"/>
      <c r="AR757" s="546"/>
      <c r="AS757" s="547" t="s">
        <v>1872</v>
      </c>
      <c r="AT757" s="539" t="s">
        <v>8136</v>
      </c>
      <c r="AU757" s="548">
        <v>38</v>
      </c>
      <c r="AV757" s="179"/>
      <c r="AW757" s="539"/>
      <c r="AX757" s="546"/>
      <c r="AY757" s="352"/>
      <c r="AZ757" s="29"/>
      <c r="BA757" s="29"/>
      <c r="BB757" s="29"/>
      <c r="BC757" s="29"/>
      <c r="BD757" s="29"/>
      <c r="BE757" s="29"/>
      <c r="BF757" s="29"/>
      <c r="BG757" s="29"/>
      <c r="BH757" s="29"/>
      <c r="BI757" s="29"/>
    </row>
    <row r="758" spans="1:65" s="39" customFormat="1" ht="96.6" x14ac:dyDescent="0.3">
      <c r="A758" s="474">
        <v>1555</v>
      </c>
      <c r="B758" s="521" t="s">
        <v>8110</v>
      </c>
      <c r="C758" s="340">
        <v>2</v>
      </c>
      <c r="D758" s="324"/>
      <c r="E758" s="522" t="s">
        <v>1903</v>
      </c>
      <c r="F758" s="522">
        <v>11624</v>
      </c>
      <c r="G758" s="522" t="s">
        <v>1904</v>
      </c>
      <c r="H758" s="120">
        <v>2010</v>
      </c>
      <c r="I758" s="523" t="s">
        <v>1905</v>
      </c>
      <c r="J758" s="121">
        <v>20121.060000000001</v>
      </c>
      <c r="K758" s="539" t="s">
        <v>8123</v>
      </c>
      <c r="L758" s="539" t="s">
        <v>1906</v>
      </c>
      <c r="M758" s="539" t="s">
        <v>1907</v>
      </c>
      <c r="N758" s="539" t="s">
        <v>1908</v>
      </c>
      <c r="O758" s="539" t="s">
        <v>1909</v>
      </c>
      <c r="P758" s="539" t="s">
        <v>8137</v>
      </c>
      <c r="Q758" s="414">
        <v>18.739999999999998</v>
      </c>
      <c r="R758" s="539">
        <v>0</v>
      </c>
      <c r="S758" s="539">
        <v>1.18</v>
      </c>
      <c r="T758" s="539">
        <v>17.57</v>
      </c>
      <c r="U758" s="414">
        <v>18.739999999999998</v>
      </c>
      <c r="V758" s="551">
        <v>9.9166666666666661</v>
      </c>
      <c r="W758" s="539">
        <v>100</v>
      </c>
      <c r="X758" s="541" t="s">
        <v>1807</v>
      </c>
      <c r="Y758" s="554">
        <v>3</v>
      </c>
      <c r="Z758" s="554">
        <v>12</v>
      </c>
      <c r="AA758" s="554">
        <v>3</v>
      </c>
      <c r="AB758" s="457">
        <v>31</v>
      </c>
      <c r="AC758" s="351"/>
      <c r="AD758" s="414">
        <v>25.56</v>
      </c>
      <c r="AE758" s="552">
        <v>5</v>
      </c>
      <c r="AF758" s="545">
        <v>3</v>
      </c>
      <c r="AG758" s="179"/>
      <c r="AH758" s="539"/>
      <c r="AI758" s="546"/>
      <c r="AJ758" s="179"/>
      <c r="AK758" s="539"/>
      <c r="AL758" s="546"/>
      <c r="AM758" s="547"/>
      <c r="AN758" s="539"/>
      <c r="AO758" s="548"/>
      <c r="AP758" s="179"/>
      <c r="AQ758" s="539"/>
      <c r="AR758" s="546"/>
      <c r="AS758" s="547" t="s">
        <v>1829</v>
      </c>
      <c r="AT758" s="539" t="s">
        <v>7845</v>
      </c>
      <c r="AU758" s="548">
        <v>2</v>
      </c>
      <c r="AV758" s="179" t="s">
        <v>1830</v>
      </c>
      <c r="AW758" s="539"/>
      <c r="AX758" s="546">
        <v>1</v>
      </c>
      <c r="AY758" s="352"/>
      <c r="AZ758" s="29"/>
      <c r="BA758" s="29"/>
      <c r="BB758" s="29"/>
      <c r="BC758" s="29"/>
      <c r="BD758" s="29"/>
      <c r="BE758" s="29"/>
      <c r="BF758" s="29"/>
      <c r="BG758" s="29"/>
      <c r="BH758" s="29"/>
      <c r="BI758" s="29"/>
    </row>
    <row r="759" spans="1:65" s="39" customFormat="1" ht="69" x14ac:dyDescent="0.3">
      <c r="A759" s="474">
        <v>1555</v>
      </c>
      <c r="B759" s="521" t="s">
        <v>8110</v>
      </c>
      <c r="C759" s="340">
        <v>5</v>
      </c>
      <c r="D759" s="324"/>
      <c r="E759" s="522" t="s">
        <v>1910</v>
      </c>
      <c r="F759" s="553" t="s">
        <v>1911</v>
      </c>
      <c r="G759" s="522" t="s">
        <v>1912</v>
      </c>
      <c r="H759" s="120">
        <v>2010</v>
      </c>
      <c r="I759" s="523" t="s">
        <v>1913</v>
      </c>
      <c r="J759" s="121">
        <v>23867.29</v>
      </c>
      <c r="K759" s="539" t="s">
        <v>8123</v>
      </c>
      <c r="L759" s="539" t="s">
        <v>1914</v>
      </c>
      <c r="M759" s="539" t="s">
        <v>1915</v>
      </c>
      <c r="N759" s="539" t="s">
        <v>1916</v>
      </c>
      <c r="O759" s="539" t="s">
        <v>1917</v>
      </c>
      <c r="P759" s="539" t="s">
        <v>8138</v>
      </c>
      <c r="Q759" s="414">
        <v>14.19</v>
      </c>
      <c r="R759" s="539">
        <v>0</v>
      </c>
      <c r="S759" s="539">
        <v>0</v>
      </c>
      <c r="T759" s="539">
        <v>14.19</v>
      </c>
      <c r="U759" s="414">
        <v>14.19</v>
      </c>
      <c r="V759" s="551">
        <v>0</v>
      </c>
      <c r="W759" s="539">
        <v>100</v>
      </c>
      <c r="X759" s="541" t="s">
        <v>1807</v>
      </c>
      <c r="Y759" s="554">
        <v>3</v>
      </c>
      <c r="Z759" s="554">
        <v>12</v>
      </c>
      <c r="AA759" s="554">
        <v>4</v>
      </c>
      <c r="AB759" s="457">
        <v>44</v>
      </c>
      <c r="AC759" s="351"/>
      <c r="AD759" s="414">
        <v>0</v>
      </c>
      <c r="AE759" s="552">
        <v>5</v>
      </c>
      <c r="AF759" s="545"/>
      <c r="AG759" s="179"/>
      <c r="AH759" s="539"/>
      <c r="AI759" s="546"/>
      <c r="AJ759" s="179"/>
      <c r="AK759" s="539"/>
      <c r="AL759" s="546"/>
      <c r="AM759" s="547"/>
      <c r="AN759" s="539"/>
      <c r="AO759" s="548"/>
      <c r="AP759" s="179"/>
      <c r="AQ759" s="539"/>
      <c r="AR759" s="546"/>
      <c r="AS759" s="547"/>
      <c r="AT759" s="539"/>
      <c r="AU759" s="548"/>
      <c r="AV759" s="179"/>
      <c r="AW759" s="539"/>
      <c r="AX759" s="546"/>
      <c r="AY759" s="352"/>
      <c r="AZ759" s="29"/>
      <c r="BA759" s="29"/>
      <c r="BB759" s="29"/>
      <c r="BC759" s="29"/>
      <c r="BD759" s="29"/>
      <c r="BE759" s="29"/>
      <c r="BF759" s="29"/>
      <c r="BG759" s="29"/>
      <c r="BH759" s="29"/>
      <c r="BI759" s="29"/>
    </row>
    <row r="760" spans="1:65" s="39" customFormat="1" ht="82.8" x14ac:dyDescent="0.3">
      <c r="A760" s="474">
        <v>1555</v>
      </c>
      <c r="B760" s="521" t="s">
        <v>8110</v>
      </c>
      <c r="C760" s="340">
        <v>7</v>
      </c>
      <c r="D760" s="324"/>
      <c r="E760" s="522" t="s">
        <v>1918</v>
      </c>
      <c r="F760" s="522">
        <v>21372</v>
      </c>
      <c r="G760" s="522" t="s">
        <v>1919</v>
      </c>
      <c r="H760" s="120">
        <v>2010</v>
      </c>
      <c r="I760" s="523" t="s">
        <v>1920</v>
      </c>
      <c r="J760" s="121">
        <v>47782.7</v>
      </c>
      <c r="K760" s="539" t="s">
        <v>8127</v>
      </c>
      <c r="L760" s="539" t="s">
        <v>1921</v>
      </c>
      <c r="M760" s="539" t="s">
        <v>1922</v>
      </c>
      <c r="N760" s="539" t="s">
        <v>1923</v>
      </c>
      <c r="O760" s="539" t="s">
        <v>1924</v>
      </c>
      <c r="P760" s="539" t="s">
        <v>8139</v>
      </c>
      <c r="Q760" s="414">
        <v>9.1999999999999993</v>
      </c>
      <c r="R760" s="539">
        <v>0</v>
      </c>
      <c r="S760" s="539">
        <v>2.65</v>
      </c>
      <c r="T760" s="539">
        <v>6.55</v>
      </c>
      <c r="U760" s="414">
        <v>9.1999999999999993</v>
      </c>
      <c r="V760" s="551">
        <v>10</v>
      </c>
      <c r="W760" s="539">
        <v>100</v>
      </c>
      <c r="X760" s="541" t="s">
        <v>1807</v>
      </c>
      <c r="Y760" s="554">
        <v>3</v>
      </c>
      <c r="Z760" s="554">
        <v>1</v>
      </c>
      <c r="AA760" s="554">
        <v>7</v>
      </c>
      <c r="AB760" s="457">
        <v>4</v>
      </c>
      <c r="AC760" s="351"/>
      <c r="AD760" s="414">
        <v>15.74</v>
      </c>
      <c r="AE760" s="552">
        <v>5</v>
      </c>
      <c r="AF760" s="545">
        <v>4</v>
      </c>
      <c r="AG760" s="179" t="s">
        <v>8116</v>
      </c>
      <c r="AH760" s="539"/>
      <c r="AI760" s="546">
        <v>1</v>
      </c>
      <c r="AJ760" s="179"/>
      <c r="AK760" s="539"/>
      <c r="AL760" s="546"/>
      <c r="AM760" s="547"/>
      <c r="AN760" s="539"/>
      <c r="AO760" s="548"/>
      <c r="AP760" s="179"/>
      <c r="AQ760" s="539"/>
      <c r="AR760" s="546"/>
      <c r="AS760" s="547" t="s">
        <v>1808</v>
      </c>
      <c r="AT760" s="539"/>
      <c r="AU760" s="548">
        <v>1</v>
      </c>
      <c r="AV760" s="179" t="s">
        <v>1830</v>
      </c>
      <c r="AW760" s="539"/>
      <c r="AX760" s="546">
        <v>2</v>
      </c>
      <c r="AY760" s="352" t="s">
        <v>1069</v>
      </c>
      <c r="AZ760" s="29"/>
      <c r="BA760" s="29"/>
      <c r="BB760" s="29"/>
      <c r="BC760" s="29"/>
      <c r="BD760" s="29"/>
      <c r="BE760" s="29"/>
      <c r="BF760" s="29"/>
      <c r="BG760" s="29"/>
      <c r="BH760" s="29"/>
      <c r="BI760" s="29"/>
    </row>
    <row r="761" spans="1:65" s="39" customFormat="1" ht="165.6" x14ac:dyDescent="0.3">
      <c r="A761" s="474">
        <v>1555</v>
      </c>
      <c r="B761" s="521" t="s">
        <v>8110</v>
      </c>
      <c r="C761" s="340">
        <v>8</v>
      </c>
      <c r="D761" s="324"/>
      <c r="E761" s="522" t="s">
        <v>1925</v>
      </c>
      <c r="F761" s="522">
        <v>12571</v>
      </c>
      <c r="G761" s="522" t="s">
        <v>1926</v>
      </c>
      <c r="H761" s="120">
        <v>2007</v>
      </c>
      <c r="I761" s="523" t="s">
        <v>1927</v>
      </c>
      <c r="J761" s="121">
        <v>21892.61</v>
      </c>
      <c r="K761" s="320" t="s">
        <v>8165</v>
      </c>
      <c r="L761" s="539" t="s">
        <v>1802</v>
      </c>
      <c r="M761" s="539" t="s">
        <v>1875</v>
      </c>
      <c r="N761" s="539" t="s">
        <v>1928</v>
      </c>
      <c r="O761" s="539" t="s">
        <v>1929</v>
      </c>
      <c r="P761" s="539" t="s">
        <v>1930</v>
      </c>
      <c r="Q761" s="414">
        <v>12.96</v>
      </c>
      <c r="R761" s="539">
        <v>0</v>
      </c>
      <c r="S761" s="539">
        <v>3.7</v>
      </c>
      <c r="T761" s="539">
        <v>9.25</v>
      </c>
      <c r="U761" s="414">
        <v>12.96</v>
      </c>
      <c r="V761" s="551">
        <v>14.166666666666666</v>
      </c>
      <c r="W761" s="539">
        <v>100</v>
      </c>
      <c r="X761" s="541" t="s">
        <v>1807</v>
      </c>
      <c r="Y761" s="343">
        <v>3</v>
      </c>
      <c r="Z761" s="343">
        <v>1</v>
      </c>
      <c r="AA761" s="343">
        <v>2</v>
      </c>
      <c r="AB761" s="457">
        <v>4</v>
      </c>
      <c r="AC761" s="351"/>
      <c r="AD761" s="414">
        <v>19.260000000000002</v>
      </c>
      <c r="AE761" s="544">
        <v>5</v>
      </c>
      <c r="AF761" s="545">
        <v>2</v>
      </c>
      <c r="AG761" s="179"/>
      <c r="AH761" s="539"/>
      <c r="AI761" s="546"/>
      <c r="AJ761" s="352"/>
      <c r="AK761" s="539"/>
      <c r="AL761" s="546"/>
      <c r="AM761" s="547"/>
      <c r="AN761" s="539"/>
      <c r="AO761" s="548"/>
      <c r="AP761" s="179"/>
      <c r="AQ761" s="539"/>
      <c r="AR761" s="546"/>
      <c r="AS761" s="547" t="s">
        <v>1808</v>
      </c>
      <c r="AT761" s="539"/>
      <c r="AU761" s="548">
        <v>2</v>
      </c>
      <c r="AV761" s="558"/>
      <c r="AW761" s="539"/>
      <c r="AX761" s="546"/>
      <c r="AY761" s="352"/>
      <c r="AZ761" s="29"/>
      <c r="BA761" s="29"/>
      <c r="BB761" s="29"/>
      <c r="BC761" s="29"/>
      <c r="BD761" s="29"/>
      <c r="BE761" s="29"/>
      <c r="BF761" s="29"/>
      <c r="BG761" s="29"/>
      <c r="BH761" s="29"/>
      <c r="BI761" s="29"/>
    </row>
    <row r="762" spans="1:65" s="39" customFormat="1" ht="179.4" x14ac:dyDescent="0.3">
      <c r="A762" s="474">
        <v>1555</v>
      </c>
      <c r="B762" s="521" t="s">
        <v>8110</v>
      </c>
      <c r="C762" s="340">
        <v>13</v>
      </c>
      <c r="D762" s="324"/>
      <c r="E762" s="522" t="s">
        <v>1931</v>
      </c>
      <c r="F762" s="522">
        <v>20447</v>
      </c>
      <c r="G762" s="522" t="s">
        <v>1932</v>
      </c>
      <c r="H762" s="120">
        <v>2010</v>
      </c>
      <c r="I762" s="523" t="s">
        <v>1933</v>
      </c>
      <c r="J762" s="121">
        <v>38035.019999999997</v>
      </c>
      <c r="K762" s="539" t="s">
        <v>1881</v>
      </c>
      <c r="L762" s="539" t="s">
        <v>8766</v>
      </c>
      <c r="M762" s="539" t="s">
        <v>8767</v>
      </c>
      <c r="N762" s="539" t="s">
        <v>1934</v>
      </c>
      <c r="O762" s="539" t="s">
        <v>1935</v>
      </c>
      <c r="P762" s="539" t="s">
        <v>8140</v>
      </c>
      <c r="Q762" s="414">
        <v>16.87</v>
      </c>
      <c r="R762" s="539">
        <v>0</v>
      </c>
      <c r="S762" s="539">
        <v>0.55000000000000004</v>
      </c>
      <c r="T762" s="539">
        <v>16.309999999999999</v>
      </c>
      <c r="U762" s="414">
        <v>16.87</v>
      </c>
      <c r="V762" s="551">
        <v>25</v>
      </c>
      <c r="W762" s="539">
        <v>100</v>
      </c>
      <c r="X762" s="541" t="s">
        <v>1807</v>
      </c>
      <c r="Y762" s="343">
        <v>6</v>
      </c>
      <c r="Z762" s="343">
        <v>1</v>
      </c>
      <c r="AA762" s="343">
        <v>5</v>
      </c>
      <c r="AB762" s="457">
        <v>60</v>
      </c>
      <c r="AC762" s="351"/>
      <c r="AD762" s="414">
        <v>15.23</v>
      </c>
      <c r="AE762" s="544">
        <v>5</v>
      </c>
      <c r="AF762" s="545">
        <v>8</v>
      </c>
      <c r="AG762" s="179"/>
      <c r="AH762" s="539"/>
      <c r="AI762" s="546"/>
      <c r="AJ762" s="179"/>
      <c r="AK762" s="539"/>
      <c r="AL762" s="546"/>
      <c r="AM762" s="547"/>
      <c r="AN762" s="539"/>
      <c r="AO762" s="548"/>
      <c r="AP762" s="179"/>
      <c r="AQ762" s="539"/>
      <c r="AR762" s="546"/>
      <c r="AS762" s="547" t="s">
        <v>1808</v>
      </c>
      <c r="AT762" s="539" t="s">
        <v>8141</v>
      </c>
      <c r="AU762" s="548">
        <v>3</v>
      </c>
      <c r="AV762" s="179" t="s">
        <v>8142</v>
      </c>
      <c r="AW762" s="539"/>
      <c r="AX762" s="546">
        <v>5</v>
      </c>
      <c r="AY762" s="352"/>
      <c r="AZ762" s="29"/>
      <c r="BA762" s="29"/>
      <c r="BB762" s="29"/>
      <c r="BC762" s="29"/>
      <c r="BD762" s="29"/>
      <c r="BE762" s="29"/>
      <c r="BF762" s="29"/>
      <c r="BG762" s="29"/>
      <c r="BH762" s="29"/>
      <c r="BI762" s="29"/>
    </row>
    <row r="763" spans="1:65" s="39" customFormat="1" ht="96.6" x14ac:dyDescent="0.3">
      <c r="A763" s="474">
        <v>1555</v>
      </c>
      <c r="B763" s="521" t="s">
        <v>8110</v>
      </c>
      <c r="C763" s="340">
        <v>2</v>
      </c>
      <c r="D763" s="324" t="s">
        <v>1817</v>
      </c>
      <c r="E763" s="522" t="s">
        <v>1903</v>
      </c>
      <c r="F763" s="522">
        <v>11624</v>
      </c>
      <c r="G763" s="522" t="s">
        <v>1936</v>
      </c>
      <c r="H763" s="120">
        <v>2016</v>
      </c>
      <c r="I763" s="523" t="s">
        <v>1937</v>
      </c>
      <c r="J763" s="121">
        <v>67560.73</v>
      </c>
      <c r="K763" s="559" t="s">
        <v>693</v>
      </c>
      <c r="L763" s="559" t="s">
        <v>1906</v>
      </c>
      <c r="M763" s="559" t="s">
        <v>1907</v>
      </c>
      <c r="N763" s="559" t="s">
        <v>1908</v>
      </c>
      <c r="O763" s="559" t="s">
        <v>1909</v>
      </c>
      <c r="P763" s="539">
        <v>260944</v>
      </c>
      <c r="Q763" s="414">
        <v>198.22</v>
      </c>
      <c r="R763" s="539">
        <v>0</v>
      </c>
      <c r="S763" s="539">
        <v>148.04</v>
      </c>
      <c r="T763" s="539">
        <v>50.19</v>
      </c>
      <c r="U763" s="414">
        <v>198.22</v>
      </c>
      <c r="V763" s="551">
        <v>9.9166666666666661</v>
      </c>
      <c r="W763" s="550">
        <v>63</v>
      </c>
      <c r="X763" s="541" t="s">
        <v>1807</v>
      </c>
      <c r="Y763" s="554">
        <v>3</v>
      </c>
      <c r="Z763" s="554">
        <v>12</v>
      </c>
      <c r="AA763" s="554">
        <v>3</v>
      </c>
      <c r="AB763" s="457">
        <v>44</v>
      </c>
      <c r="AC763" s="351">
        <v>13</v>
      </c>
      <c r="AD763" s="414">
        <v>29.95</v>
      </c>
      <c r="AE763" s="552">
        <v>5</v>
      </c>
      <c r="AF763" s="545">
        <v>6</v>
      </c>
      <c r="AG763" s="179"/>
      <c r="AH763" s="539"/>
      <c r="AI763" s="546"/>
      <c r="AJ763" s="179"/>
      <c r="AK763" s="539"/>
      <c r="AL763" s="546"/>
      <c r="AM763" s="547"/>
      <c r="AN763" s="539"/>
      <c r="AO763" s="548"/>
      <c r="AP763" s="179"/>
      <c r="AQ763" s="539"/>
      <c r="AR763" s="546"/>
      <c r="AS763" s="547" t="s">
        <v>1808</v>
      </c>
      <c r="AT763" s="539" t="s">
        <v>8143</v>
      </c>
      <c r="AU763" s="548">
        <v>6</v>
      </c>
      <c r="AV763" s="179"/>
      <c r="AW763" s="539"/>
      <c r="AX763" s="546"/>
      <c r="AY763" s="352"/>
      <c r="AZ763" s="29"/>
      <c r="BA763" s="29"/>
      <c r="BB763" s="29"/>
      <c r="BC763" s="29"/>
      <c r="BD763" s="29"/>
      <c r="BE763" s="29"/>
      <c r="BF763" s="29"/>
      <c r="BG763" s="29"/>
      <c r="BH763" s="29"/>
      <c r="BI763" s="29"/>
    </row>
    <row r="764" spans="1:65" s="39" customFormat="1" ht="179.4" x14ac:dyDescent="0.3">
      <c r="A764" s="474">
        <v>1555</v>
      </c>
      <c r="B764" s="521" t="s">
        <v>8110</v>
      </c>
      <c r="C764" s="120">
        <v>11</v>
      </c>
      <c r="D764" s="399" t="s">
        <v>1938</v>
      </c>
      <c r="E764" s="522" t="s">
        <v>1939</v>
      </c>
      <c r="F764" s="553" t="s">
        <v>1940</v>
      </c>
      <c r="G764" s="522" t="s">
        <v>1941</v>
      </c>
      <c r="H764" s="120">
        <v>2017</v>
      </c>
      <c r="I764" s="523" t="s">
        <v>1942</v>
      </c>
      <c r="J764" s="121">
        <v>95460.73</v>
      </c>
      <c r="K764" s="559" t="s">
        <v>693</v>
      </c>
      <c r="L764" s="539" t="s">
        <v>1802</v>
      </c>
      <c r="M764" s="539" t="s">
        <v>1875</v>
      </c>
      <c r="N764" s="539" t="s">
        <v>1943</v>
      </c>
      <c r="O764" s="539" t="s">
        <v>1944</v>
      </c>
      <c r="P764" s="539" t="s">
        <v>1945</v>
      </c>
      <c r="Q764" s="539">
        <v>83.16</v>
      </c>
      <c r="R764" s="539">
        <v>0</v>
      </c>
      <c r="S764" s="539">
        <v>0.19</v>
      </c>
      <c r="T764" s="539">
        <v>82.97</v>
      </c>
      <c r="U764" s="539">
        <v>83.16</v>
      </c>
      <c r="V764" s="551">
        <v>11.5</v>
      </c>
      <c r="W764" s="550">
        <v>48</v>
      </c>
      <c r="X764" s="560" t="s">
        <v>1807</v>
      </c>
      <c r="Y764" s="539">
        <v>1</v>
      </c>
      <c r="Z764" s="539">
        <v>9</v>
      </c>
      <c r="AA764" s="539">
        <v>1</v>
      </c>
      <c r="AB764" s="539">
        <v>46</v>
      </c>
      <c r="AC764" s="351">
        <v>109</v>
      </c>
      <c r="AD764" s="539">
        <v>55.23</v>
      </c>
      <c r="AE764" s="548">
        <v>5</v>
      </c>
      <c r="AF764" s="545">
        <v>35</v>
      </c>
      <c r="AG764" s="179" t="s">
        <v>8112</v>
      </c>
      <c r="AH764" s="539"/>
      <c r="AI764" s="546">
        <v>34</v>
      </c>
      <c r="AJ764" s="179"/>
      <c r="AK764" s="539"/>
      <c r="AL764" s="546"/>
      <c r="AM764" s="547"/>
      <c r="AN764" s="539"/>
      <c r="AO764" s="548"/>
      <c r="AP764" s="179"/>
      <c r="AQ764" s="539"/>
      <c r="AR764" s="546"/>
      <c r="AS764" s="547" t="s">
        <v>1808</v>
      </c>
      <c r="AT764" s="539"/>
      <c r="AU764" s="548">
        <v>1</v>
      </c>
      <c r="AV764" s="179"/>
      <c r="AW764" s="539"/>
      <c r="AX764" s="546"/>
      <c r="AY764" s="352"/>
      <c r="AZ764" s="29"/>
      <c r="BA764" s="29"/>
      <c r="BB764" s="29"/>
      <c r="BC764" s="29"/>
      <c r="BD764" s="29"/>
      <c r="BE764" s="29"/>
      <c r="BF764" s="29"/>
      <c r="BG764" s="29"/>
      <c r="BH764" s="29"/>
      <c r="BI764" s="29"/>
    </row>
    <row r="765" spans="1:65" s="39" customFormat="1" ht="124.2" x14ac:dyDescent="0.3">
      <c r="A765" s="474">
        <v>1555</v>
      </c>
      <c r="B765" s="521" t="s">
        <v>8110</v>
      </c>
      <c r="C765" s="120">
        <v>5</v>
      </c>
      <c r="D765" s="399" t="s">
        <v>7780</v>
      </c>
      <c r="E765" s="120" t="s">
        <v>1847</v>
      </c>
      <c r="F765" s="522">
        <v>24381</v>
      </c>
      <c r="G765" s="120" t="s">
        <v>7781</v>
      </c>
      <c r="H765" s="120">
        <v>2018</v>
      </c>
      <c r="I765" s="523" t="s">
        <v>7782</v>
      </c>
      <c r="J765" s="549">
        <v>354932.87</v>
      </c>
      <c r="K765" s="539" t="s">
        <v>8174</v>
      </c>
      <c r="L765" s="539" t="s">
        <v>1812</v>
      </c>
      <c r="M765" s="539" t="s">
        <v>7783</v>
      </c>
      <c r="N765" s="539" t="s">
        <v>7784</v>
      </c>
      <c r="O765" s="539" t="s">
        <v>7785</v>
      </c>
      <c r="P765" s="539">
        <v>260997</v>
      </c>
      <c r="Q765" s="539" t="s">
        <v>8768</v>
      </c>
      <c r="R765" s="539">
        <v>29.42</v>
      </c>
      <c r="S765" s="539">
        <v>150.88</v>
      </c>
      <c r="T765" s="539">
        <v>38.36</v>
      </c>
      <c r="U765" s="539" t="s">
        <v>8768</v>
      </c>
      <c r="V765" s="551">
        <v>66.5</v>
      </c>
      <c r="W765" s="550">
        <v>17</v>
      </c>
      <c r="X765" s="560" t="s">
        <v>1807</v>
      </c>
      <c r="Y765" s="539"/>
      <c r="Z765" s="539"/>
      <c r="AA765" s="539"/>
      <c r="AB765" s="539"/>
      <c r="AC765" s="351">
        <v>19</v>
      </c>
      <c r="AD765" s="539">
        <v>38.36</v>
      </c>
      <c r="AE765" s="548"/>
      <c r="AF765" s="201">
        <v>68</v>
      </c>
      <c r="AG765" s="547" t="s">
        <v>8144</v>
      </c>
      <c r="AH765" s="539"/>
      <c r="AI765" s="548">
        <v>6</v>
      </c>
      <c r="AJ765" s="179" t="s">
        <v>1828</v>
      </c>
      <c r="AK765" s="539"/>
      <c r="AL765" s="546">
        <v>2</v>
      </c>
      <c r="AM765" s="547"/>
      <c r="AN765" s="539"/>
      <c r="AO765" s="548"/>
      <c r="AP765" s="179"/>
      <c r="AQ765" s="539"/>
      <c r="AR765" s="546"/>
      <c r="AS765" s="547" t="s">
        <v>1829</v>
      </c>
      <c r="AT765" s="539" t="s">
        <v>8145</v>
      </c>
      <c r="AU765" s="548">
        <v>19</v>
      </c>
      <c r="AV765" s="179" t="s">
        <v>1830</v>
      </c>
      <c r="AW765" s="561" t="s">
        <v>8146</v>
      </c>
      <c r="AX765" s="546">
        <v>42</v>
      </c>
      <c r="AY765" s="352"/>
      <c r="AZ765" s="29"/>
      <c r="BA765" s="29"/>
      <c r="BB765" s="29"/>
      <c r="BC765" s="29"/>
      <c r="BD765" s="29"/>
      <c r="BE765" s="29"/>
      <c r="BF765" s="29"/>
      <c r="BG765" s="29"/>
      <c r="BH765" s="29"/>
      <c r="BI765" s="29"/>
    </row>
    <row r="766" spans="1:65" s="39" customFormat="1" ht="55.2" x14ac:dyDescent="0.3">
      <c r="A766" s="474">
        <v>1555</v>
      </c>
      <c r="B766" s="521" t="s">
        <v>8110</v>
      </c>
      <c r="C766" s="182">
        <v>6</v>
      </c>
      <c r="D766" s="324" t="s">
        <v>8116</v>
      </c>
      <c r="E766" s="182" t="s">
        <v>8147</v>
      </c>
      <c r="F766" s="562" t="s">
        <v>8148</v>
      </c>
      <c r="G766" s="182" t="s">
        <v>8149</v>
      </c>
      <c r="H766" s="182">
        <v>2020</v>
      </c>
      <c r="I766" s="563"/>
      <c r="J766" s="121">
        <v>68497.3</v>
      </c>
      <c r="K766" s="554" t="s">
        <v>8175</v>
      </c>
      <c r="L766" s="554"/>
      <c r="M766" s="554"/>
      <c r="N766" s="554"/>
      <c r="O766" s="554"/>
      <c r="P766" s="554">
        <v>341309</v>
      </c>
      <c r="Q766" s="554"/>
      <c r="R766" s="554"/>
      <c r="S766" s="554"/>
      <c r="T766" s="554"/>
      <c r="U766" s="554"/>
      <c r="V766" s="554"/>
      <c r="W766" s="554"/>
      <c r="X766" s="554"/>
      <c r="Y766" s="554"/>
      <c r="Z766" s="554"/>
      <c r="AA766" s="554"/>
      <c r="AB766" s="554"/>
      <c r="AC766" s="351">
        <v>15</v>
      </c>
      <c r="AD766" s="554"/>
      <c r="AE766" s="554"/>
      <c r="AF766" s="554"/>
      <c r="AG766" s="554"/>
      <c r="AH766" s="554"/>
      <c r="AI766" s="554"/>
      <c r="AJ766" s="554"/>
      <c r="AK766" s="554"/>
      <c r="AL766" s="554"/>
      <c r="AM766" s="554"/>
      <c r="AN766" s="554"/>
      <c r="AO766" s="554"/>
      <c r="AP766" s="554"/>
      <c r="AQ766" s="554"/>
      <c r="AR766" s="554"/>
      <c r="AS766" s="554"/>
      <c r="AT766" s="554"/>
      <c r="AU766" s="554"/>
      <c r="AV766" s="554"/>
      <c r="AW766" s="554"/>
      <c r="AX766" s="554"/>
      <c r="AY766" s="396"/>
      <c r="AZ766" s="60"/>
      <c r="BA766" s="60"/>
      <c r="BB766" s="60"/>
      <c r="BC766" s="60"/>
      <c r="BD766" s="60"/>
      <c r="BE766" s="60"/>
      <c r="BF766" s="60"/>
      <c r="BG766" s="60"/>
      <c r="BH766" s="60"/>
      <c r="BI766" s="60"/>
      <c r="BJ766" s="60"/>
      <c r="BK766" s="60"/>
      <c r="BL766" s="60"/>
      <c r="BM766" s="60"/>
    </row>
    <row r="767" spans="1:65" s="39" customFormat="1" ht="55.2" x14ac:dyDescent="0.3">
      <c r="A767" s="474">
        <v>1555</v>
      </c>
      <c r="B767" s="521" t="s">
        <v>8110</v>
      </c>
      <c r="C767" s="182">
        <v>11</v>
      </c>
      <c r="D767" s="324"/>
      <c r="E767" s="182" t="s">
        <v>1939</v>
      </c>
      <c r="F767" s="562">
        <v>8393</v>
      </c>
      <c r="G767" s="182" t="s">
        <v>8150</v>
      </c>
      <c r="H767" s="182">
        <v>2020</v>
      </c>
      <c r="I767" s="563"/>
      <c r="J767" s="121">
        <v>20692.91</v>
      </c>
      <c r="K767" s="539" t="s">
        <v>8127</v>
      </c>
      <c r="L767" s="554"/>
      <c r="M767" s="554"/>
      <c r="N767" s="554"/>
      <c r="O767" s="554"/>
      <c r="P767" s="554">
        <v>903269</v>
      </c>
      <c r="Q767" s="554"/>
      <c r="R767" s="554"/>
      <c r="S767" s="554"/>
      <c r="T767" s="554"/>
      <c r="U767" s="554"/>
      <c r="V767" s="554"/>
      <c r="W767" s="554"/>
      <c r="X767" s="554"/>
      <c r="Y767" s="554"/>
      <c r="Z767" s="554"/>
      <c r="AA767" s="554"/>
      <c r="AB767" s="554"/>
      <c r="AC767" s="351"/>
      <c r="AD767" s="554"/>
      <c r="AE767" s="554"/>
      <c r="AF767" s="554"/>
      <c r="AG767" s="554"/>
      <c r="AH767" s="554"/>
      <c r="AI767" s="554"/>
      <c r="AJ767" s="554"/>
      <c r="AK767" s="554"/>
      <c r="AL767" s="554"/>
      <c r="AM767" s="554"/>
      <c r="AN767" s="554"/>
      <c r="AO767" s="554"/>
      <c r="AP767" s="554"/>
      <c r="AQ767" s="554"/>
      <c r="AR767" s="554"/>
      <c r="AS767" s="554"/>
      <c r="AT767" s="554"/>
      <c r="AU767" s="554"/>
      <c r="AV767" s="554"/>
      <c r="AW767" s="554"/>
      <c r="AX767" s="554"/>
      <c r="AY767" s="396"/>
      <c r="AZ767" s="60"/>
      <c r="BA767" s="60"/>
      <c r="BB767" s="60"/>
      <c r="BC767" s="60"/>
      <c r="BD767" s="60"/>
      <c r="BE767" s="60"/>
      <c r="BF767" s="60"/>
      <c r="BG767" s="60"/>
      <c r="BH767" s="60"/>
      <c r="BI767" s="60"/>
      <c r="BJ767" s="60"/>
      <c r="BK767" s="60"/>
      <c r="BL767" s="60"/>
      <c r="BM767" s="60"/>
    </row>
    <row r="768" spans="1:65" s="39" customFormat="1" ht="55.2" x14ac:dyDescent="0.3">
      <c r="A768" s="474">
        <v>1555</v>
      </c>
      <c r="B768" s="521" t="s">
        <v>8110</v>
      </c>
      <c r="C768" s="182"/>
      <c r="D768" s="324"/>
      <c r="E768" s="182" t="s">
        <v>1918</v>
      </c>
      <c r="F768" s="562">
        <v>21372</v>
      </c>
      <c r="G768" s="182" t="s">
        <v>8151</v>
      </c>
      <c r="H768" s="182">
        <v>2020</v>
      </c>
      <c r="I768" s="563" t="s">
        <v>8152</v>
      </c>
      <c r="J768" s="121">
        <v>18704.439999999999</v>
      </c>
      <c r="K768" s="539" t="s">
        <v>8127</v>
      </c>
      <c r="L768" s="554"/>
      <c r="M768" s="554"/>
      <c r="N768" s="554"/>
      <c r="O768" s="554"/>
      <c r="P768" s="554">
        <v>341301</v>
      </c>
      <c r="Q768" s="554"/>
      <c r="R768" s="554"/>
      <c r="S768" s="554"/>
      <c r="T768" s="554"/>
      <c r="U768" s="554"/>
      <c r="V768" s="554"/>
      <c r="W768" s="554"/>
      <c r="X768" s="554"/>
      <c r="Y768" s="554"/>
      <c r="Z768" s="554"/>
      <c r="AA768" s="554"/>
      <c r="AB768" s="554"/>
      <c r="AC768" s="351"/>
      <c r="AD768" s="554"/>
      <c r="AE768" s="554"/>
      <c r="AF768" s="554"/>
      <c r="AG768" s="554"/>
      <c r="AH768" s="554"/>
      <c r="AI768" s="554"/>
      <c r="AJ768" s="554"/>
      <c r="AK768" s="554"/>
      <c r="AL768" s="554"/>
      <c r="AM768" s="554"/>
      <c r="AN768" s="554"/>
      <c r="AO768" s="554"/>
      <c r="AP768" s="554"/>
      <c r="AQ768" s="554"/>
      <c r="AR768" s="554"/>
      <c r="AS768" s="554"/>
      <c r="AT768" s="554"/>
      <c r="AU768" s="554"/>
      <c r="AV768" s="554"/>
      <c r="AW768" s="554"/>
      <c r="AX768" s="554"/>
      <c r="AY768" s="396"/>
      <c r="AZ768" s="60"/>
      <c r="BA768" s="60"/>
      <c r="BB768" s="60"/>
      <c r="BC768" s="60"/>
      <c r="BD768" s="60"/>
      <c r="BE768" s="60"/>
      <c r="BF768" s="60"/>
      <c r="BG768" s="60"/>
      <c r="BH768" s="60"/>
      <c r="BI768" s="60"/>
      <c r="BJ768" s="60"/>
      <c r="BK768" s="60"/>
      <c r="BL768" s="60"/>
      <c r="BM768" s="60"/>
    </row>
    <row r="769" spans="1:61" ht="124.2" x14ac:dyDescent="0.3">
      <c r="A769" s="115">
        <v>1613</v>
      </c>
      <c r="B769" s="119" t="s">
        <v>4416</v>
      </c>
      <c r="C769" s="115">
        <v>1</v>
      </c>
      <c r="D769" s="117"/>
      <c r="E769" s="118" t="s">
        <v>4417</v>
      </c>
      <c r="F769" s="119" t="s">
        <v>4418</v>
      </c>
      <c r="G769" s="118" t="s">
        <v>4419</v>
      </c>
      <c r="H769" s="120">
        <v>2009</v>
      </c>
      <c r="I769" s="118" t="s">
        <v>4419</v>
      </c>
      <c r="J769" s="121">
        <v>33915</v>
      </c>
      <c r="K769" s="329" t="s">
        <v>2017</v>
      </c>
      <c r="L769" s="180" t="s">
        <v>4420</v>
      </c>
      <c r="M769" s="180" t="s">
        <v>4421</v>
      </c>
      <c r="N769" s="180" t="s">
        <v>4422</v>
      </c>
      <c r="O769" s="180" t="s">
        <v>4423</v>
      </c>
      <c r="P769" s="180">
        <v>9936</v>
      </c>
      <c r="Q769" s="180">
        <v>26.68</v>
      </c>
      <c r="R769" s="180">
        <v>0</v>
      </c>
      <c r="S769" s="180">
        <v>4.4400000000000004</v>
      </c>
      <c r="T769" s="180">
        <v>22.24</v>
      </c>
      <c r="U769" s="180">
        <f t="shared" ref="U769:U776" si="23">T769+S769</f>
        <v>26.68</v>
      </c>
      <c r="V769" s="180">
        <v>100</v>
      </c>
      <c r="W769" s="180">
        <v>100</v>
      </c>
      <c r="X769" s="209" t="s">
        <v>4424</v>
      </c>
      <c r="Y769" s="180">
        <v>3</v>
      </c>
      <c r="Z769" s="180">
        <v>4</v>
      </c>
      <c r="AA769" s="180">
        <v>6</v>
      </c>
      <c r="AB769" s="180"/>
      <c r="AC769" s="180"/>
      <c r="AD769" s="180">
        <v>6.69</v>
      </c>
      <c r="AE769" s="195">
        <v>5</v>
      </c>
      <c r="AF769" s="178">
        <v>100</v>
      </c>
      <c r="AG769" s="179" t="s">
        <v>4425</v>
      </c>
      <c r="AH769" s="180" t="s">
        <v>4426</v>
      </c>
      <c r="AI769" s="181">
        <v>100</v>
      </c>
      <c r="AJ769" s="179"/>
      <c r="AK769" s="180"/>
      <c r="AL769" s="181"/>
      <c r="AM769" s="179"/>
      <c r="AN769" s="180"/>
      <c r="AO769" s="181"/>
      <c r="AP769" s="179"/>
      <c r="AQ769" s="180"/>
      <c r="AR769" s="181"/>
      <c r="AS769" s="179"/>
      <c r="AT769" s="180"/>
      <c r="AU769" s="181"/>
      <c r="AV769" s="179"/>
      <c r="AW769" s="180"/>
      <c r="AX769" s="181"/>
      <c r="AY769" s="162"/>
      <c r="AZ769" s="70"/>
      <c r="BA769" s="70"/>
      <c r="BB769" s="70"/>
      <c r="BC769" s="70"/>
      <c r="BD769" s="29"/>
      <c r="BE769" s="29"/>
      <c r="BF769" s="29"/>
      <c r="BG769" s="29"/>
      <c r="BH769" s="29"/>
      <c r="BI769" s="29"/>
    </row>
    <row r="770" spans="1:61" ht="124.2" x14ac:dyDescent="0.3">
      <c r="A770" s="115">
        <v>1613</v>
      </c>
      <c r="B770" s="119" t="s">
        <v>4416</v>
      </c>
      <c r="C770" s="115">
        <v>1</v>
      </c>
      <c r="D770" s="117"/>
      <c r="E770" s="118" t="s">
        <v>4427</v>
      </c>
      <c r="F770" s="119" t="s">
        <v>4428</v>
      </c>
      <c r="G770" s="118" t="s">
        <v>4429</v>
      </c>
      <c r="H770" s="120">
        <v>2007</v>
      </c>
      <c r="I770" s="118" t="s">
        <v>4430</v>
      </c>
      <c r="J770" s="121">
        <v>21600</v>
      </c>
      <c r="K770" s="329" t="s">
        <v>2017</v>
      </c>
      <c r="L770" s="180" t="s">
        <v>4420</v>
      </c>
      <c r="M770" s="180" t="s">
        <v>4421</v>
      </c>
      <c r="N770" s="180" t="s">
        <v>4422</v>
      </c>
      <c r="O770" s="180" t="s">
        <v>4423</v>
      </c>
      <c r="P770" s="180">
        <v>7833</v>
      </c>
      <c r="Q770" s="180">
        <v>29.27</v>
      </c>
      <c r="R770" s="180">
        <v>0</v>
      </c>
      <c r="S770" s="180">
        <v>5.36</v>
      </c>
      <c r="T770" s="180">
        <v>23.91</v>
      </c>
      <c r="U770" s="180">
        <f t="shared" si="23"/>
        <v>29.27</v>
      </c>
      <c r="V770" s="180">
        <v>100</v>
      </c>
      <c r="W770" s="180">
        <v>100</v>
      </c>
      <c r="X770" s="209" t="s">
        <v>4424</v>
      </c>
      <c r="Y770" s="180">
        <v>3</v>
      </c>
      <c r="Z770" s="180">
        <v>4</v>
      </c>
      <c r="AA770" s="180">
        <v>1</v>
      </c>
      <c r="AB770" s="180">
        <v>17</v>
      </c>
      <c r="AC770" s="180" t="s">
        <v>4431</v>
      </c>
      <c r="AD770" s="180">
        <v>7.12</v>
      </c>
      <c r="AE770" s="195">
        <v>5</v>
      </c>
      <c r="AF770" s="178">
        <v>100</v>
      </c>
      <c r="AG770" s="179" t="s">
        <v>4425</v>
      </c>
      <c r="AH770" s="180" t="s">
        <v>4426</v>
      </c>
      <c r="AI770" s="181">
        <v>30</v>
      </c>
      <c r="AJ770" s="179" t="s">
        <v>4432</v>
      </c>
      <c r="AK770" s="180" t="s">
        <v>4433</v>
      </c>
      <c r="AL770" s="181">
        <v>40</v>
      </c>
      <c r="AM770" s="179"/>
      <c r="AN770" s="180"/>
      <c r="AO770" s="181"/>
      <c r="AP770" s="179"/>
      <c r="AQ770" s="180"/>
      <c r="AR770" s="181"/>
      <c r="AS770" s="179" t="s">
        <v>4434</v>
      </c>
      <c r="AT770" s="180" t="s">
        <v>4435</v>
      </c>
      <c r="AU770" s="181">
        <v>30</v>
      </c>
      <c r="AV770" s="179"/>
      <c r="AW770" s="180"/>
      <c r="AX770" s="181"/>
      <c r="AY770" s="162"/>
      <c r="AZ770" s="70"/>
      <c r="BA770" s="70"/>
      <c r="BB770" s="70"/>
      <c r="BC770" s="70"/>
      <c r="BD770" s="29"/>
      <c r="BE770" s="29"/>
      <c r="BF770" s="29"/>
      <c r="BG770" s="29"/>
      <c r="BH770" s="29"/>
      <c r="BI770" s="29"/>
    </row>
    <row r="771" spans="1:61" ht="124.2" x14ac:dyDescent="0.3">
      <c r="A771" s="115">
        <v>1613</v>
      </c>
      <c r="B771" s="119" t="s">
        <v>4416</v>
      </c>
      <c r="C771" s="115">
        <v>1</v>
      </c>
      <c r="D771" s="117"/>
      <c r="E771" s="118" t="s">
        <v>4417</v>
      </c>
      <c r="F771" s="119" t="s">
        <v>4418</v>
      </c>
      <c r="G771" s="118" t="s">
        <v>4436</v>
      </c>
      <c r="H771" s="120">
        <v>2007</v>
      </c>
      <c r="I771" s="118" t="s">
        <v>4437</v>
      </c>
      <c r="J771" s="121">
        <v>11761</v>
      </c>
      <c r="K771" s="329" t="s">
        <v>2017</v>
      </c>
      <c r="L771" s="180" t="s">
        <v>4420</v>
      </c>
      <c r="M771" s="180" t="s">
        <v>4421</v>
      </c>
      <c r="N771" s="180" t="s">
        <v>4422</v>
      </c>
      <c r="O771" s="180" t="s">
        <v>4423</v>
      </c>
      <c r="P771" s="180">
        <v>7730</v>
      </c>
      <c r="Q771" s="180">
        <v>12.56</v>
      </c>
      <c r="R771" s="180">
        <v>0</v>
      </c>
      <c r="S771" s="180">
        <v>2.25</v>
      </c>
      <c r="T771" s="180">
        <v>10.31</v>
      </c>
      <c r="U771" s="180">
        <f t="shared" si="23"/>
        <v>12.56</v>
      </c>
      <c r="V771" s="180">
        <v>100</v>
      </c>
      <c r="W771" s="180">
        <v>100</v>
      </c>
      <c r="X771" s="209" t="s">
        <v>4424</v>
      </c>
      <c r="Y771" s="180">
        <v>2</v>
      </c>
      <c r="Z771" s="180">
        <v>2</v>
      </c>
      <c r="AA771" s="180">
        <v>1</v>
      </c>
      <c r="AB771" s="180">
        <v>17</v>
      </c>
      <c r="AC771" s="180" t="s">
        <v>4431</v>
      </c>
      <c r="AD771" s="180">
        <v>10.31</v>
      </c>
      <c r="AE771" s="195">
        <v>5</v>
      </c>
      <c r="AF771" s="178">
        <v>100</v>
      </c>
      <c r="AG771" s="179" t="s">
        <v>4425</v>
      </c>
      <c r="AH771" s="180" t="s">
        <v>4426</v>
      </c>
      <c r="AI771" s="181">
        <v>80</v>
      </c>
      <c r="AJ771" s="179" t="s">
        <v>4432</v>
      </c>
      <c r="AK771" s="180" t="s">
        <v>4433</v>
      </c>
      <c r="AL771" s="181">
        <v>20</v>
      </c>
      <c r="AM771" s="179"/>
      <c r="AN771" s="180"/>
      <c r="AO771" s="181"/>
      <c r="AP771" s="179"/>
      <c r="AQ771" s="180"/>
      <c r="AR771" s="181"/>
      <c r="AS771" s="179"/>
      <c r="AT771" s="180"/>
      <c r="AU771" s="181"/>
      <c r="AV771" s="179"/>
      <c r="AW771" s="180"/>
      <c r="AX771" s="181"/>
      <c r="AY771" s="162"/>
      <c r="AZ771" s="70"/>
      <c r="BA771" s="70"/>
      <c r="BB771" s="70"/>
      <c r="BC771" s="70"/>
      <c r="BD771" s="29"/>
      <c r="BE771" s="29"/>
      <c r="BF771" s="29"/>
      <c r="BG771" s="29"/>
      <c r="BH771" s="29"/>
      <c r="BI771" s="29"/>
    </row>
    <row r="772" spans="1:61" ht="124.2" x14ac:dyDescent="0.3">
      <c r="A772" s="115">
        <v>1613</v>
      </c>
      <c r="B772" s="119" t="s">
        <v>4416</v>
      </c>
      <c r="C772" s="115">
        <v>1</v>
      </c>
      <c r="D772" s="117"/>
      <c r="E772" s="118" t="s">
        <v>4417</v>
      </c>
      <c r="F772" s="119" t="s">
        <v>4418</v>
      </c>
      <c r="G772" s="118" t="s">
        <v>4436</v>
      </c>
      <c r="H772" s="120">
        <v>2007</v>
      </c>
      <c r="I772" s="118" t="s">
        <v>4438</v>
      </c>
      <c r="J772" s="121">
        <v>45120</v>
      </c>
      <c r="K772" s="329" t="s">
        <v>2017</v>
      </c>
      <c r="L772" s="180" t="s">
        <v>4420</v>
      </c>
      <c r="M772" s="180" t="s">
        <v>4421</v>
      </c>
      <c r="N772" s="180" t="s">
        <v>4422</v>
      </c>
      <c r="O772" s="180" t="s">
        <v>4423</v>
      </c>
      <c r="P772" s="180">
        <v>7777</v>
      </c>
      <c r="Q772" s="180">
        <v>13.56</v>
      </c>
      <c r="R772" s="180">
        <v>0</v>
      </c>
      <c r="S772" s="180">
        <v>6.79</v>
      </c>
      <c r="T772" s="180">
        <v>6.77</v>
      </c>
      <c r="U772" s="208">
        <f t="shared" si="23"/>
        <v>13.559999999999999</v>
      </c>
      <c r="V772" s="180">
        <v>100</v>
      </c>
      <c r="W772" s="180">
        <v>100</v>
      </c>
      <c r="X772" s="209" t="s">
        <v>4424</v>
      </c>
      <c r="Y772" s="180">
        <v>4</v>
      </c>
      <c r="Z772" s="180">
        <v>6</v>
      </c>
      <c r="AA772" s="180">
        <v>2</v>
      </c>
      <c r="AB772" s="180">
        <v>17</v>
      </c>
      <c r="AC772" s="180" t="s">
        <v>4431</v>
      </c>
      <c r="AD772" s="180">
        <v>6.69</v>
      </c>
      <c r="AE772" s="195">
        <v>5</v>
      </c>
      <c r="AF772" s="178">
        <v>100</v>
      </c>
      <c r="AG772" s="179" t="s">
        <v>4425</v>
      </c>
      <c r="AH772" s="180" t="s">
        <v>4426</v>
      </c>
      <c r="AI772" s="181">
        <v>50</v>
      </c>
      <c r="AJ772" s="179" t="s">
        <v>4432</v>
      </c>
      <c r="AK772" s="180" t="s">
        <v>4433</v>
      </c>
      <c r="AL772" s="181">
        <v>30</v>
      </c>
      <c r="AM772" s="179"/>
      <c r="AN772" s="180"/>
      <c r="AO772" s="181"/>
      <c r="AP772" s="179"/>
      <c r="AQ772" s="180"/>
      <c r="AR772" s="181"/>
      <c r="AS772" s="179" t="s">
        <v>4439</v>
      </c>
      <c r="AT772" s="180" t="s">
        <v>4440</v>
      </c>
      <c r="AU772" s="181">
        <v>20</v>
      </c>
      <c r="AV772" s="179"/>
      <c r="AW772" s="180"/>
      <c r="AX772" s="181"/>
      <c r="AY772" s="162"/>
      <c r="AZ772" s="70"/>
      <c r="BA772" s="70"/>
      <c r="BB772" s="70"/>
      <c r="BC772" s="70"/>
      <c r="BD772" s="29"/>
      <c r="BE772" s="29"/>
      <c r="BF772" s="29"/>
      <c r="BG772" s="29"/>
      <c r="BH772" s="29"/>
      <c r="BI772" s="29"/>
    </row>
    <row r="773" spans="1:61" ht="55.2" x14ac:dyDescent="0.3">
      <c r="A773" s="115">
        <v>1613</v>
      </c>
      <c r="B773" s="119" t="s">
        <v>4416</v>
      </c>
      <c r="C773" s="115">
        <v>1</v>
      </c>
      <c r="D773" s="117"/>
      <c r="E773" s="118" t="s">
        <v>4427</v>
      </c>
      <c r="F773" s="119" t="s">
        <v>4428</v>
      </c>
      <c r="G773" s="118" t="s">
        <v>4436</v>
      </c>
      <c r="H773" s="120">
        <v>2007</v>
      </c>
      <c r="I773" s="118" t="s">
        <v>4441</v>
      </c>
      <c r="J773" s="121">
        <v>18100</v>
      </c>
      <c r="K773" s="329" t="s">
        <v>2017</v>
      </c>
      <c r="L773" s="180" t="s">
        <v>4420</v>
      </c>
      <c r="M773" s="180" t="s">
        <v>4421</v>
      </c>
      <c r="N773" s="180" t="s">
        <v>4422</v>
      </c>
      <c r="O773" s="180" t="s">
        <v>4423</v>
      </c>
      <c r="P773" s="180">
        <v>7964</v>
      </c>
      <c r="Q773" s="180">
        <v>22.23</v>
      </c>
      <c r="R773" s="180">
        <v>0</v>
      </c>
      <c r="S773" s="180">
        <v>3.7</v>
      </c>
      <c r="T773" s="180">
        <v>18.53</v>
      </c>
      <c r="U773" s="180">
        <f t="shared" si="23"/>
        <v>22.23</v>
      </c>
      <c r="V773" s="180">
        <v>100</v>
      </c>
      <c r="W773" s="180">
        <v>100</v>
      </c>
      <c r="X773" s="209" t="s">
        <v>4424</v>
      </c>
      <c r="Y773" s="180">
        <v>2</v>
      </c>
      <c r="Z773" s="180">
        <v>5</v>
      </c>
      <c r="AA773" s="180">
        <v>1</v>
      </c>
      <c r="AB773" s="180">
        <v>10</v>
      </c>
      <c r="AC773" s="180" t="s">
        <v>4431</v>
      </c>
      <c r="AD773" s="180">
        <v>10.3</v>
      </c>
      <c r="AE773" s="195">
        <v>2</v>
      </c>
      <c r="AF773" s="178">
        <v>100</v>
      </c>
      <c r="AG773" s="179" t="s">
        <v>4432</v>
      </c>
      <c r="AH773" s="180" t="s">
        <v>4433</v>
      </c>
      <c r="AI773" s="181">
        <v>40</v>
      </c>
      <c r="AJ773" s="179"/>
      <c r="AK773" s="180"/>
      <c r="AL773" s="181"/>
      <c r="AM773" s="179"/>
      <c r="AN773" s="180"/>
      <c r="AO773" s="181"/>
      <c r="AP773" s="179"/>
      <c r="AQ773" s="180"/>
      <c r="AR773" s="181"/>
      <c r="AS773" s="179" t="s">
        <v>4434</v>
      </c>
      <c r="AT773" s="180" t="s">
        <v>4442</v>
      </c>
      <c r="AU773" s="181">
        <v>60</v>
      </c>
      <c r="AV773" s="179"/>
      <c r="AW773" s="180"/>
      <c r="AX773" s="181"/>
      <c r="AY773" s="162"/>
      <c r="AZ773" s="70"/>
      <c r="BA773" s="70"/>
      <c r="BB773" s="70"/>
      <c r="BC773" s="70"/>
      <c r="BD773" s="29"/>
      <c r="BE773" s="29"/>
      <c r="BF773" s="29"/>
      <c r="BG773" s="29"/>
      <c r="BH773" s="29"/>
      <c r="BI773" s="29"/>
    </row>
    <row r="774" spans="1:61" ht="124.2" x14ac:dyDescent="0.3">
      <c r="A774" s="115">
        <v>1613</v>
      </c>
      <c r="B774" s="119" t="s">
        <v>4416</v>
      </c>
      <c r="C774" s="115">
        <v>1</v>
      </c>
      <c r="D774" s="117"/>
      <c r="E774" s="118" t="s">
        <v>4427</v>
      </c>
      <c r="F774" s="119" t="s">
        <v>4428</v>
      </c>
      <c r="G774" s="118" t="s">
        <v>4436</v>
      </c>
      <c r="H774" s="120">
        <v>2007</v>
      </c>
      <c r="I774" s="118" t="s">
        <v>4443</v>
      </c>
      <c r="J774" s="121">
        <v>12103</v>
      </c>
      <c r="K774" s="329" t="s">
        <v>2017</v>
      </c>
      <c r="L774" s="180" t="s">
        <v>4420</v>
      </c>
      <c r="M774" s="180" t="s">
        <v>4421</v>
      </c>
      <c r="N774" s="180" t="s">
        <v>4422</v>
      </c>
      <c r="O774" s="180" t="s">
        <v>4423</v>
      </c>
      <c r="P774" s="180">
        <v>7965</v>
      </c>
      <c r="Q774" s="180">
        <v>22.23</v>
      </c>
      <c r="R774" s="180">
        <v>0</v>
      </c>
      <c r="S774" s="180">
        <v>3.7</v>
      </c>
      <c r="T774" s="180">
        <v>18.53</v>
      </c>
      <c r="U774" s="180">
        <f t="shared" si="23"/>
        <v>22.23</v>
      </c>
      <c r="V774" s="180">
        <v>100</v>
      </c>
      <c r="W774" s="180">
        <v>100</v>
      </c>
      <c r="X774" s="209" t="s">
        <v>4424</v>
      </c>
      <c r="Y774" s="180">
        <v>2</v>
      </c>
      <c r="Z774" s="180">
        <v>5</v>
      </c>
      <c r="AA774" s="180">
        <v>1</v>
      </c>
      <c r="AB774" s="180">
        <v>10</v>
      </c>
      <c r="AC774" s="180" t="s">
        <v>4431</v>
      </c>
      <c r="AD774" s="180">
        <v>10.3</v>
      </c>
      <c r="AE774" s="195">
        <v>5</v>
      </c>
      <c r="AF774" s="178">
        <v>100</v>
      </c>
      <c r="AG774" s="179" t="s">
        <v>4425</v>
      </c>
      <c r="AH774" s="180" t="s">
        <v>4426</v>
      </c>
      <c r="AI774" s="181">
        <v>60</v>
      </c>
      <c r="AJ774" s="179" t="s">
        <v>4432</v>
      </c>
      <c r="AK774" s="180" t="s">
        <v>4433</v>
      </c>
      <c r="AL774" s="181">
        <v>40</v>
      </c>
      <c r="AM774" s="179"/>
      <c r="AN774" s="180"/>
      <c r="AO774" s="181"/>
      <c r="AP774" s="179"/>
      <c r="AQ774" s="180"/>
      <c r="AR774" s="181"/>
      <c r="AS774" s="179"/>
      <c r="AT774" s="180"/>
      <c r="AU774" s="181"/>
      <c r="AV774" s="179"/>
      <c r="AW774" s="180"/>
      <c r="AX774" s="181"/>
      <c r="AY774" s="162"/>
      <c r="AZ774" s="70"/>
      <c r="BA774" s="70"/>
      <c r="BB774" s="70"/>
      <c r="BC774" s="70"/>
      <c r="BD774" s="29"/>
      <c r="BE774" s="29"/>
      <c r="BF774" s="29"/>
      <c r="BG774" s="29"/>
      <c r="BH774" s="29"/>
      <c r="BI774" s="29"/>
    </row>
    <row r="775" spans="1:61" ht="138" x14ac:dyDescent="0.3">
      <c r="A775" s="115">
        <v>1613</v>
      </c>
      <c r="B775" s="119" t="s">
        <v>4416</v>
      </c>
      <c r="C775" s="115">
        <v>1</v>
      </c>
      <c r="D775" s="117"/>
      <c r="E775" s="118" t="s">
        <v>4417</v>
      </c>
      <c r="F775" s="119" t="s">
        <v>4418</v>
      </c>
      <c r="G775" s="118" t="s">
        <v>4444</v>
      </c>
      <c r="H775" s="120">
        <v>2008</v>
      </c>
      <c r="I775" s="118" t="s">
        <v>4445</v>
      </c>
      <c r="J775" s="121">
        <v>26800</v>
      </c>
      <c r="K775" s="329" t="s">
        <v>2017</v>
      </c>
      <c r="L775" s="180" t="s">
        <v>4420</v>
      </c>
      <c r="M775" s="180" t="s">
        <v>4421</v>
      </c>
      <c r="N775" s="180" t="s">
        <v>4422</v>
      </c>
      <c r="O775" s="180" t="s">
        <v>4423</v>
      </c>
      <c r="P775" s="180">
        <v>9018</v>
      </c>
      <c r="Q775" s="180">
        <v>18.66</v>
      </c>
      <c r="R775" s="180">
        <v>0</v>
      </c>
      <c r="S775" s="180">
        <v>3.11</v>
      </c>
      <c r="T775" s="180">
        <v>15.55</v>
      </c>
      <c r="U775" s="180">
        <f t="shared" si="23"/>
        <v>18.66</v>
      </c>
      <c r="V775" s="180">
        <v>100</v>
      </c>
      <c r="W775" s="180">
        <v>10</v>
      </c>
      <c r="X775" s="209" t="s">
        <v>4424</v>
      </c>
      <c r="Y775" s="180">
        <v>3</v>
      </c>
      <c r="Z775" s="180">
        <v>4</v>
      </c>
      <c r="AA775" s="180">
        <v>6</v>
      </c>
      <c r="AB775" s="180">
        <v>11</v>
      </c>
      <c r="AC775" s="180" t="s">
        <v>4431</v>
      </c>
      <c r="AD775" s="180">
        <v>15.55</v>
      </c>
      <c r="AE775" s="195">
        <v>5</v>
      </c>
      <c r="AF775" s="178">
        <v>100</v>
      </c>
      <c r="AG775" s="179" t="s">
        <v>4425</v>
      </c>
      <c r="AH775" s="180" t="s">
        <v>4426</v>
      </c>
      <c r="AI775" s="181">
        <v>40</v>
      </c>
      <c r="AJ775" s="179" t="s">
        <v>4432</v>
      </c>
      <c r="AK775" s="180" t="s">
        <v>4433</v>
      </c>
      <c r="AL775" s="181">
        <v>40</v>
      </c>
      <c r="AM775" s="179"/>
      <c r="AN775" s="180"/>
      <c r="AO775" s="181"/>
      <c r="AP775" s="179"/>
      <c r="AQ775" s="180"/>
      <c r="AR775" s="181"/>
      <c r="AS775" s="179" t="s">
        <v>4446</v>
      </c>
      <c r="AT775" s="180" t="s">
        <v>4447</v>
      </c>
      <c r="AU775" s="181">
        <v>20</v>
      </c>
      <c r="AV775" s="179"/>
      <c r="AW775" s="180"/>
      <c r="AX775" s="181"/>
      <c r="AY775" s="162"/>
      <c r="AZ775" s="70"/>
      <c r="BA775" s="70"/>
      <c r="BB775" s="70"/>
      <c r="BC775" s="70"/>
      <c r="BD775" s="29"/>
      <c r="BE775" s="29"/>
      <c r="BF775" s="29"/>
      <c r="BG775" s="29"/>
      <c r="BH775" s="29"/>
      <c r="BI775" s="29"/>
    </row>
    <row r="776" spans="1:61" ht="124.2" x14ac:dyDescent="0.3">
      <c r="A776" s="115">
        <v>1613</v>
      </c>
      <c r="B776" s="119" t="s">
        <v>4416</v>
      </c>
      <c r="C776" s="115">
        <v>1</v>
      </c>
      <c r="D776" s="117"/>
      <c r="E776" s="118" t="s">
        <v>4448</v>
      </c>
      <c r="F776" s="119" t="s">
        <v>4449</v>
      </c>
      <c r="G776" s="118" t="s">
        <v>4450</v>
      </c>
      <c r="H776" s="120">
        <v>2009</v>
      </c>
      <c r="I776" s="118" t="s">
        <v>4450</v>
      </c>
      <c r="J776" s="121">
        <v>35153</v>
      </c>
      <c r="K776" s="329" t="s">
        <v>2017</v>
      </c>
      <c r="L776" s="180" t="s">
        <v>4420</v>
      </c>
      <c r="M776" s="180" t="s">
        <v>4421</v>
      </c>
      <c r="N776" s="180" t="s">
        <v>4422</v>
      </c>
      <c r="O776" s="180" t="s">
        <v>4423</v>
      </c>
      <c r="P776" s="180">
        <v>9939</v>
      </c>
      <c r="Q776" s="208">
        <v>16.28</v>
      </c>
      <c r="R776" s="180">
        <v>0</v>
      </c>
      <c r="S776" s="180">
        <v>5.1100000000000003</v>
      </c>
      <c r="T776" s="208">
        <v>11.17</v>
      </c>
      <c r="U776" s="208">
        <f t="shared" si="23"/>
        <v>16.28</v>
      </c>
      <c r="V776" s="180">
        <v>100</v>
      </c>
      <c r="W776" s="180">
        <v>100</v>
      </c>
      <c r="X776" s="209" t="s">
        <v>4424</v>
      </c>
      <c r="Y776" s="180">
        <v>3</v>
      </c>
      <c r="Z776" s="180">
        <v>4</v>
      </c>
      <c r="AA776" s="180">
        <v>6</v>
      </c>
      <c r="AB776" s="180"/>
      <c r="AC776" s="180"/>
      <c r="AD776" s="208">
        <v>11.17</v>
      </c>
      <c r="AE776" s="195">
        <v>5</v>
      </c>
      <c r="AF776" s="178">
        <v>100</v>
      </c>
      <c r="AG776" s="179" t="s">
        <v>4425</v>
      </c>
      <c r="AH776" s="180" t="s">
        <v>4426</v>
      </c>
      <c r="AI776" s="181">
        <v>80</v>
      </c>
      <c r="AJ776" s="179"/>
      <c r="AK776" s="180"/>
      <c r="AL776" s="181"/>
      <c r="AM776" s="179"/>
      <c r="AN776" s="180"/>
      <c r="AO776" s="181"/>
      <c r="AP776" s="179"/>
      <c r="AQ776" s="180"/>
      <c r="AR776" s="181"/>
      <c r="AS776" s="179" t="s">
        <v>4451</v>
      </c>
      <c r="AT776" s="180" t="s">
        <v>4452</v>
      </c>
      <c r="AU776" s="181">
        <v>20</v>
      </c>
      <c r="AV776" s="179"/>
      <c r="AW776" s="180"/>
      <c r="AX776" s="181"/>
      <c r="AY776" s="162"/>
      <c r="AZ776" s="70"/>
      <c r="BA776" s="70"/>
      <c r="BB776" s="70"/>
      <c r="BC776" s="70"/>
      <c r="BD776" s="29"/>
      <c r="BE776" s="29"/>
      <c r="BF776" s="29"/>
      <c r="BG776" s="29"/>
      <c r="BH776" s="29"/>
      <c r="BI776" s="29"/>
    </row>
    <row r="777" spans="1:61" ht="138" x14ac:dyDescent="0.3">
      <c r="A777" s="115">
        <v>1613</v>
      </c>
      <c r="B777" s="119" t="s">
        <v>4416</v>
      </c>
      <c r="C777" s="115">
        <v>1</v>
      </c>
      <c r="D777" s="117"/>
      <c r="E777" s="118" t="s">
        <v>4417</v>
      </c>
      <c r="F777" s="119">
        <v>22807</v>
      </c>
      <c r="G777" s="118" t="s">
        <v>4453</v>
      </c>
      <c r="H777" s="120">
        <v>2015</v>
      </c>
      <c r="I777" s="118" t="s">
        <v>4454</v>
      </c>
      <c r="J777" s="121">
        <v>117934.3</v>
      </c>
      <c r="K777" s="329" t="s">
        <v>2017</v>
      </c>
      <c r="L777" s="180" t="s">
        <v>4420</v>
      </c>
      <c r="M777" s="180" t="s">
        <v>4421</v>
      </c>
      <c r="N777" s="180" t="s">
        <v>4422</v>
      </c>
      <c r="O777" s="180" t="s">
        <v>4423</v>
      </c>
      <c r="P777" s="180">
        <v>13668</v>
      </c>
      <c r="Q777" s="180">
        <v>34.22</v>
      </c>
      <c r="R777" s="180">
        <v>11.17</v>
      </c>
      <c r="S777" s="180">
        <v>16.98</v>
      </c>
      <c r="T777" s="180">
        <v>17.239999999999998</v>
      </c>
      <c r="U777" s="180">
        <f>T777+S777+R777</f>
        <v>45.39</v>
      </c>
      <c r="V777" s="180">
        <v>100</v>
      </c>
      <c r="W777" s="180">
        <v>60</v>
      </c>
      <c r="X777" s="209" t="s">
        <v>4424</v>
      </c>
      <c r="Y777" s="180">
        <v>4</v>
      </c>
      <c r="Z777" s="180">
        <v>6</v>
      </c>
      <c r="AA777" s="180">
        <v>2</v>
      </c>
      <c r="AB777" s="180"/>
      <c r="AC777" s="180" t="s">
        <v>4455</v>
      </c>
      <c r="AD777" s="180">
        <v>17.239999999999998</v>
      </c>
      <c r="AE777" s="195">
        <v>5</v>
      </c>
      <c r="AF777" s="178">
        <v>100</v>
      </c>
      <c r="AG777" s="179" t="s">
        <v>4425</v>
      </c>
      <c r="AH777" s="180" t="s">
        <v>4426</v>
      </c>
      <c r="AI777" s="181">
        <v>60</v>
      </c>
      <c r="AJ777" s="179"/>
      <c r="AK777" s="180"/>
      <c r="AL777" s="181"/>
      <c r="AM777" s="179" t="s">
        <v>4432</v>
      </c>
      <c r="AN777" s="180" t="s">
        <v>4433</v>
      </c>
      <c r="AO777" s="181">
        <v>20</v>
      </c>
      <c r="AP777" s="179"/>
      <c r="AQ777" s="180"/>
      <c r="AR777" s="181"/>
      <c r="AS777" s="179" t="s">
        <v>4456</v>
      </c>
      <c r="AT777" s="180" t="s">
        <v>4457</v>
      </c>
      <c r="AU777" s="181">
        <v>20</v>
      </c>
      <c r="AV777" s="179"/>
      <c r="AW777" s="180"/>
      <c r="AX777" s="181"/>
      <c r="AY777" s="162"/>
      <c r="AZ777" s="70"/>
      <c r="BA777" s="70"/>
      <c r="BB777" s="70"/>
      <c r="BC777" s="70"/>
      <c r="BD777" s="29"/>
      <c r="BE777" s="29"/>
      <c r="BF777" s="29"/>
      <c r="BG777" s="29"/>
      <c r="BH777" s="29"/>
      <c r="BI777" s="29"/>
    </row>
    <row r="778" spans="1:61" ht="96.6" x14ac:dyDescent="0.3">
      <c r="A778" s="115">
        <v>1683</v>
      </c>
      <c r="B778" s="119" t="s">
        <v>2312</v>
      </c>
      <c r="C778" s="115">
        <v>1</v>
      </c>
      <c r="D778" s="117" t="s">
        <v>2313</v>
      </c>
      <c r="E778" s="118" t="s">
        <v>2314</v>
      </c>
      <c r="F778" s="119" t="s">
        <v>2315</v>
      </c>
      <c r="G778" s="118" t="s">
        <v>2316</v>
      </c>
      <c r="H778" s="120">
        <v>2011</v>
      </c>
      <c r="I778" s="118" t="s">
        <v>2317</v>
      </c>
      <c r="J778" s="121" t="s">
        <v>2318</v>
      </c>
      <c r="K778" s="329" t="s">
        <v>2017</v>
      </c>
      <c r="L778" s="180" t="s">
        <v>2319</v>
      </c>
      <c r="M778" s="180" t="s">
        <v>2320</v>
      </c>
      <c r="N778" s="180" t="s">
        <v>2321</v>
      </c>
      <c r="O778" s="180" t="s">
        <v>2322</v>
      </c>
      <c r="P778" s="180">
        <v>186</v>
      </c>
      <c r="Q778" s="180" t="s">
        <v>2323</v>
      </c>
      <c r="R778" s="180">
        <v>3.2</v>
      </c>
      <c r="S778" s="180">
        <v>3.4</v>
      </c>
      <c r="T778" s="180">
        <v>25</v>
      </c>
      <c r="U778" s="180">
        <v>31.6</v>
      </c>
      <c r="V778" s="180">
        <v>100</v>
      </c>
      <c r="W778" s="180">
        <v>100</v>
      </c>
      <c r="X778" s="209" t="s">
        <v>2324</v>
      </c>
      <c r="Y778" s="180">
        <v>4</v>
      </c>
      <c r="Z778" s="180">
        <v>5</v>
      </c>
      <c r="AA778" s="180">
        <v>5</v>
      </c>
      <c r="AB778" s="180">
        <v>10</v>
      </c>
      <c r="AC778" s="180"/>
      <c r="AD778" s="180">
        <v>25</v>
      </c>
      <c r="AE778" s="195">
        <v>5</v>
      </c>
      <c r="AF778" s="178">
        <v>100</v>
      </c>
      <c r="AG778" s="179" t="s">
        <v>2313</v>
      </c>
      <c r="AH778" s="180" t="s">
        <v>2325</v>
      </c>
      <c r="AI778" s="181">
        <v>70</v>
      </c>
      <c r="AJ778" s="179"/>
      <c r="AK778" s="180"/>
      <c r="AL778" s="181"/>
      <c r="AM778" s="179"/>
      <c r="AN778" s="180"/>
      <c r="AO778" s="181"/>
      <c r="AP778" s="179"/>
      <c r="AQ778" s="180"/>
      <c r="AR778" s="181"/>
      <c r="AS778" s="159" t="s">
        <v>2326</v>
      </c>
      <c r="AT778" s="180" t="s">
        <v>2327</v>
      </c>
      <c r="AU778" s="181">
        <v>30</v>
      </c>
      <c r="AV778" s="179"/>
      <c r="AW778" s="180"/>
      <c r="AX778" s="181"/>
      <c r="AY778" s="162"/>
      <c r="AZ778" s="70"/>
      <c r="BA778" s="70"/>
      <c r="BB778" s="70"/>
      <c r="BC778" s="70"/>
      <c r="BD778" s="29"/>
      <c r="BE778" s="29"/>
      <c r="BF778" s="29"/>
      <c r="BG778" s="29"/>
      <c r="BH778" s="29"/>
      <c r="BI778" s="29"/>
    </row>
    <row r="779" spans="1:61" ht="96.6" x14ac:dyDescent="0.3">
      <c r="A779" s="115">
        <v>1683</v>
      </c>
      <c r="B779" s="119" t="s">
        <v>2312</v>
      </c>
      <c r="C779" s="115">
        <v>2</v>
      </c>
      <c r="D779" s="117" t="s">
        <v>2313</v>
      </c>
      <c r="E779" s="118" t="s">
        <v>2314</v>
      </c>
      <c r="F779" s="119" t="s">
        <v>2315</v>
      </c>
      <c r="G779" s="118" t="s">
        <v>2328</v>
      </c>
      <c r="H779" s="120">
        <v>2011</v>
      </c>
      <c r="I779" s="118" t="s">
        <v>2329</v>
      </c>
      <c r="J779" s="121" t="s">
        <v>2330</v>
      </c>
      <c r="K779" s="329" t="s">
        <v>2017</v>
      </c>
      <c r="L779" s="180" t="s">
        <v>2319</v>
      </c>
      <c r="M779" s="180" t="s">
        <v>2320</v>
      </c>
      <c r="N779" s="180" t="s">
        <v>2321</v>
      </c>
      <c r="O779" s="180" t="s">
        <v>2322</v>
      </c>
      <c r="P779" s="180">
        <v>187</v>
      </c>
      <c r="Q779" s="180" t="s">
        <v>2323</v>
      </c>
      <c r="R779" s="180">
        <v>5.05</v>
      </c>
      <c r="S779" s="180">
        <v>3.4</v>
      </c>
      <c r="T779" s="180">
        <v>25</v>
      </c>
      <c r="U779" s="180">
        <v>33.450000000000003</v>
      </c>
      <c r="V779" s="180">
        <v>100</v>
      </c>
      <c r="W779" s="180">
        <v>100</v>
      </c>
      <c r="X779" s="209" t="s">
        <v>2324</v>
      </c>
      <c r="Y779" s="180">
        <v>4</v>
      </c>
      <c r="Z779" s="180">
        <v>5</v>
      </c>
      <c r="AA779" s="180">
        <v>5</v>
      </c>
      <c r="AB779" s="180">
        <v>10</v>
      </c>
      <c r="AC779" s="180"/>
      <c r="AD779" s="180">
        <v>25</v>
      </c>
      <c r="AE779" s="195">
        <v>5</v>
      </c>
      <c r="AF779" s="178">
        <v>100</v>
      </c>
      <c r="AG779" s="179" t="s">
        <v>2313</v>
      </c>
      <c r="AH779" s="180" t="s">
        <v>2325</v>
      </c>
      <c r="AI779" s="181">
        <v>70</v>
      </c>
      <c r="AJ779" s="179"/>
      <c r="AK779" s="180"/>
      <c r="AL779" s="181"/>
      <c r="AM779" s="179"/>
      <c r="AN779" s="180"/>
      <c r="AO779" s="181"/>
      <c r="AP779" s="179"/>
      <c r="AQ779" s="180"/>
      <c r="AR779" s="181"/>
      <c r="AS779" s="159" t="s">
        <v>2326</v>
      </c>
      <c r="AT779" s="180" t="s">
        <v>2327</v>
      </c>
      <c r="AU779" s="181">
        <v>30</v>
      </c>
      <c r="AV779" s="179"/>
      <c r="AW779" s="180"/>
      <c r="AX779" s="181"/>
      <c r="AY779" s="162"/>
      <c r="AZ779" s="70"/>
      <c r="BA779" s="70"/>
      <c r="BB779" s="70"/>
      <c r="BC779" s="70"/>
      <c r="BD779" s="29"/>
      <c r="BE779" s="29"/>
      <c r="BF779" s="29"/>
      <c r="BG779" s="29"/>
      <c r="BH779" s="29"/>
      <c r="BI779" s="29"/>
    </row>
    <row r="780" spans="1:61" ht="96.6" x14ac:dyDescent="0.3">
      <c r="A780" s="115">
        <v>1683</v>
      </c>
      <c r="B780" s="119" t="s">
        <v>2312</v>
      </c>
      <c r="C780" s="115">
        <v>3</v>
      </c>
      <c r="D780" s="117" t="s">
        <v>2313</v>
      </c>
      <c r="E780" s="118" t="s">
        <v>2314</v>
      </c>
      <c r="F780" s="119" t="s">
        <v>2315</v>
      </c>
      <c r="G780" s="118" t="s">
        <v>2331</v>
      </c>
      <c r="H780" s="120">
        <v>2011</v>
      </c>
      <c r="I780" s="118" t="s">
        <v>2332</v>
      </c>
      <c r="J780" s="121" t="s">
        <v>2333</v>
      </c>
      <c r="K780" s="329" t="s">
        <v>2017</v>
      </c>
      <c r="L780" s="180" t="s">
        <v>2319</v>
      </c>
      <c r="M780" s="180" t="s">
        <v>2320</v>
      </c>
      <c r="N780" s="180" t="s">
        <v>2321</v>
      </c>
      <c r="O780" s="180" t="s">
        <v>2322</v>
      </c>
      <c r="P780" s="180">
        <v>177</v>
      </c>
      <c r="Q780" s="180" t="s">
        <v>2323</v>
      </c>
      <c r="R780" s="180">
        <v>2.5</v>
      </c>
      <c r="S780" s="180">
        <v>3.4</v>
      </c>
      <c r="T780" s="180">
        <v>25</v>
      </c>
      <c r="U780" s="180">
        <v>30.9</v>
      </c>
      <c r="V780" s="180">
        <v>100</v>
      </c>
      <c r="W780" s="180">
        <v>100</v>
      </c>
      <c r="X780" s="209" t="s">
        <v>2324</v>
      </c>
      <c r="Y780" s="180">
        <v>4</v>
      </c>
      <c r="Z780" s="180">
        <v>5</v>
      </c>
      <c r="AA780" s="180">
        <v>5</v>
      </c>
      <c r="AB780" s="180">
        <v>10</v>
      </c>
      <c r="AC780" s="180"/>
      <c r="AD780" s="180">
        <v>25</v>
      </c>
      <c r="AE780" s="195">
        <v>5</v>
      </c>
      <c r="AF780" s="178">
        <v>100</v>
      </c>
      <c r="AG780" s="179" t="s">
        <v>2313</v>
      </c>
      <c r="AH780" s="180" t="s">
        <v>2325</v>
      </c>
      <c r="AI780" s="181">
        <v>70</v>
      </c>
      <c r="AJ780" s="179"/>
      <c r="AK780" s="180"/>
      <c r="AL780" s="181"/>
      <c r="AM780" s="179"/>
      <c r="AN780" s="180"/>
      <c r="AO780" s="181"/>
      <c r="AP780" s="179"/>
      <c r="AQ780" s="180"/>
      <c r="AR780" s="181"/>
      <c r="AS780" s="159" t="s">
        <v>2326</v>
      </c>
      <c r="AT780" s="180" t="s">
        <v>2327</v>
      </c>
      <c r="AU780" s="181">
        <v>30</v>
      </c>
      <c r="AV780" s="179"/>
      <c r="AW780" s="180"/>
      <c r="AX780" s="181"/>
      <c r="AY780" s="162"/>
      <c r="AZ780" s="70"/>
      <c r="BA780" s="70"/>
      <c r="BB780" s="70"/>
      <c r="BC780" s="70"/>
      <c r="BD780" s="29"/>
      <c r="BE780" s="29"/>
      <c r="BF780" s="29"/>
      <c r="BG780" s="29"/>
      <c r="BH780" s="29"/>
      <c r="BI780" s="29"/>
    </row>
    <row r="781" spans="1:61" ht="96.6" x14ac:dyDescent="0.3">
      <c r="A781" s="115">
        <v>1683</v>
      </c>
      <c r="B781" s="119" t="s">
        <v>2312</v>
      </c>
      <c r="C781" s="115">
        <v>4</v>
      </c>
      <c r="D781" s="117" t="s">
        <v>2313</v>
      </c>
      <c r="E781" s="118" t="s">
        <v>2314</v>
      </c>
      <c r="F781" s="119" t="s">
        <v>2315</v>
      </c>
      <c r="G781" s="118" t="s">
        <v>2334</v>
      </c>
      <c r="H781" s="120">
        <v>2016</v>
      </c>
      <c r="I781" s="118" t="s">
        <v>2335</v>
      </c>
      <c r="J781" s="121">
        <v>66687.460000000006</v>
      </c>
      <c r="K781" s="329" t="s">
        <v>2017</v>
      </c>
      <c r="L781" s="180" t="s">
        <v>2319</v>
      </c>
      <c r="M781" s="180" t="s">
        <v>2320</v>
      </c>
      <c r="N781" s="180" t="s">
        <v>2321</v>
      </c>
      <c r="O781" s="180" t="s">
        <v>2322</v>
      </c>
      <c r="P781" s="180">
        <v>280</v>
      </c>
      <c r="Q781" s="180" t="s">
        <v>2323</v>
      </c>
      <c r="R781" s="180">
        <v>7.64</v>
      </c>
      <c r="S781" s="180">
        <v>3.4</v>
      </c>
      <c r="T781" s="180">
        <v>25</v>
      </c>
      <c r="U781" s="180">
        <v>36.04</v>
      </c>
      <c r="V781" s="180">
        <v>100</v>
      </c>
      <c r="W781" s="180">
        <v>20</v>
      </c>
      <c r="X781" s="209" t="s">
        <v>2324</v>
      </c>
      <c r="Y781" s="180">
        <v>4</v>
      </c>
      <c r="Z781" s="180">
        <v>5</v>
      </c>
      <c r="AA781" s="180">
        <v>5</v>
      </c>
      <c r="AB781" s="180">
        <v>10</v>
      </c>
      <c r="AC781" s="180"/>
      <c r="AD781" s="180">
        <v>25</v>
      </c>
      <c r="AE781" s="195">
        <v>5</v>
      </c>
      <c r="AF781" s="178">
        <v>100</v>
      </c>
      <c r="AG781" s="179" t="s">
        <v>2313</v>
      </c>
      <c r="AH781" s="180" t="s">
        <v>2325</v>
      </c>
      <c r="AI781" s="181">
        <v>70</v>
      </c>
      <c r="AJ781" s="179"/>
      <c r="AK781" s="180"/>
      <c r="AL781" s="181"/>
      <c r="AM781" s="179"/>
      <c r="AN781" s="180"/>
      <c r="AO781" s="181"/>
      <c r="AP781" s="179"/>
      <c r="AQ781" s="180"/>
      <c r="AR781" s="181"/>
      <c r="AS781" s="159" t="s">
        <v>2326</v>
      </c>
      <c r="AT781" s="180" t="s">
        <v>2327</v>
      </c>
      <c r="AU781" s="181">
        <v>30</v>
      </c>
      <c r="AV781" s="179"/>
      <c r="AW781" s="180"/>
      <c r="AX781" s="181"/>
      <c r="AY781" s="162"/>
      <c r="AZ781" s="70"/>
      <c r="BA781" s="70"/>
      <c r="BB781" s="70"/>
      <c r="BC781" s="70"/>
      <c r="BD781" s="29"/>
      <c r="BE781" s="29"/>
      <c r="BF781" s="29"/>
      <c r="BG781" s="29"/>
      <c r="BH781" s="29"/>
      <c r="BI781" s="29"/>
    </row>
    <row r="782" spans="1:61" ht="82.8" x14ac:dyDescent="0.3">
      <c r="A782" s="115">
        <v>1669</v>
      </c>
      <c r="B782" s="119" t="s">
        <v>1946</v>
      </c>
      <c r="C782" s="115">
        <v>1</v>
      </c>
      <c r="D782" s="117" t="s">
        <v>1947</v>
      </c>
      <c r="E782" s="118" t="s">
        <v>1948</v>
      </c>
      <c r="F782" s="119">
        <v>1941</v>
      </c>
      <c r="G782" s="118" t="s">
        <v>1949</v>
      </c>
      <c r="H782" s="120">
        <v>2007</v>
      </c>
      <c r="I782" s="118" t="s">
        <v>1950</v>
      </c>
      <c r="J782" s="121">
        <v>71471.12</v>
      </c>
      <c r="K782" s="329" t="s">
        <v>655</v>
      </c>
      <c r="L782" s="180" t="s">
        <v>1951</v>
      </c>
      <c r="M782" s="180" t="s">
        <v>1952</v>
      </c>
      <c r="N782" s="180" t="s">
        <v>1953</v>
      </c>
      <c r="O782" s="180" t="s">
        <v>1954</v>
      </c>
      <c r="P782" s="180" t="s">
        <v>1955</v>
      </c>
      <c r="Q782" s="180">
        <v>46.75</v>
      </c>
      <c r="R782" s="180">
        <v>0</v>
      </c>
      <c r="S782" s="180">
        <v>5.49</v>
      </c>
      <c r="T782" s="180">
        <v>41.26</v>
      </c>
      <c r="U782" s="180">
        <v>46.75</v>
      </c>
      <c r="V782" s="199">
        <v>300</v>
      </c>
      <c r="W782" s="199">
        <v>100</v>
      </c>
      <c r="X782" s="209" t="s">
        <v>1956</v>
      </c>
      <c r="Y782" s="180">
        <v>6</v>
      </c>
      <c r="Z782" s="180">
        <v>4</v>
      </c>
      <c r="AA782" s="180">
        <v>8</v>
      </c>
      <c r="AB782" s="180">
        <v>32</v>
      </c>
      <c r="AC782" s="180"/>
      <c r="AD782" s="180"/>
      <c r="AE782" s="195">
        <v>9</v>
      </c>
      <c r="AF782" s="178">
        <v>300</v>
      </c>
      <c r="AG782" s="179"/>
      <c r="AH782" s="180"/>
      <c r="AI782" s="181"/>
      <c r="AJ782" s="179"/>
      <c r="AK782" s="180"/>
      <c r="AL782" s="181"/>
      <c r="AM782" s="179"/>
      <c r="AN782" s="180"/>
      <c r="AO782" s="181"/>
      <c r="AP782" s="179"/>
      <c r="AQ782" s="180"/>
      <c r="AR782" s="181"/>
      <c r="AS782" s="179" t="s">
        <v>1957</v>
      </c>
      <c r="AT782" s="180" t="s">
        <v>1958</v>
      </c>
      <c r="AU782" s="181"/>
      <c r="AV782" s="179"/>
      <c r="AW782" s="180"/>
      <c r="AX782" s="181"/>
      <c r="AY782" s="162"/>
      <c r="AZ782" s="70"/>
      <c r="BA782" s="70"/>
      <c r="BB782" s="70"/>
      <c r="BC782" s="70"/>
      <c r="BD782" s="29"/>
      <c r="BE782" s="29"/>
      <c r="BF782" s="29"/>
      <c r="BG782" s="29"/>
      <c r="BH782" s="29"/>
      <c r="BI782" s="29"/>
    </row>
    <row r="783" spans="1:61" s="35" customFormat="1" ht="41.4" x14ac:dyDescent="0.3">
      <c r="A783" s="219">
        <v>2294</v>
      </c>
      <c r="B783" s="116" t="s">
        <v>6234</v>
      </c>
      <c r="C783" s="219" t="s">
        <v>6235</v>
      </c>
      <c r="D783" s="220"/>
      <c r="E783" s="221" t="s">
        <v>6236</v>
      </c>
      <c r="F783" s="116" t="s">
        <v>6237</v>
      </c>
      <c r="G783" s="221" t="s">
        <v>6238</v>
      </c>
      <c r="H783" s="222">
        <v>2009</v>
      </c>
      <c r="I783" s="221" t="s">
        <v>6238</v>
      </c>
      <c r="J783" s="136">
        <v>105355</v>
      </c>
      <c r="K783" s="329" t="s">
        <v>2017</v>
      </c>
      <c r="L783" s="150" t="s">
        <v>6239</v>
      </c>
      <c r="M783" s="150" t="s">
        <v>6240</v>
      </c>
      <c r="N783" s="150" t="s">
        <v>6241</v>
      </c>
      <c r="O783" s="150" t="s">
        <v>6242</v>
      </c>
      <c r="P783" s="223">
        <v>209</v>
      </c>
      <c r="Q783" s="150">
        <v>29.81</v>
      </c>
      <c r="R783" s="150">
        <v>10.97</v>
      </c>
      <c r="S783" s="150">
        <v>1.56</v>
      </c>
      <c r="T783" s="150">
        <v>17.28</v>
      </c>
      <c r="U783" s="150">
        <v>29.810000000000002</v>
      </c>
      <c r="V783" s="223">
        <v>100</v>
      </c>
      <c r="W783" s="223">
        <v>100</v>
      </c>
      <c r="X783" s="150" t="s">
        <v>6243</v>
      </c>
      <c r="Y783" s="223">
        <v>6</v>
      </c>
      <c r="Z783" s="223">
        <v>3</v>
      </c>
      <c r="AA783" s="223">
        <v>1</v>
      </c>
      <c r="AB783" s="223">
        <v>44</v>
      </c>
      <c r="AC783" s="223"/>
      <c r="AD783" s="150"/>
      <c r="AE783" s="224">
        <v>5</v>
      </c>
      <c r="AF783" s="158">
        <v>100</v>
      </c>
      <c r="AG783" s="225"/>
      <c r="AH783" s="150" t="s">
        <v>6244</v>
      </c>
      <c r="AI783" s="160">
        <v>100</v>
      </c>
      <c r="AJ783" s="226"/>
      <c r="AK783" s="223"/>
      <c r="AL783" s="160"/>
      <c r="AM783" s="226"/>
      <c r="AN783" s="223"/>
      <c r="AO783" s="160"/>
      <c r="AP783" s="226"/>
      <c r="AQ783" s="223"/>
      <c r="AR783" s="160"/>
      <c r="AS783" s="226"/>
      <c r="AT783" s="223"/>
      <c r="AU783" s="160"/>
      <c r="AV783" s="226"/>
      <c r="AW783" s="223"/>
      <c r="AX783" s="160"/>
      <c r="AY783" s="162"/>
      <c r="AZ783" s="70"/>
      <c r="BA783" s="70"/>
      <c r="BB783" s="70"/>
      <c r="BC783" s="70"/>
    </row>
    <row r="784" spans="1:61" ht="124.2" x14ac:dyDescent="0.3">
      <c r="A784" s="115">
        <v>2316</v>
      </c>
      <c r="B784" s="119" t="s">
        <v>4380</v>
      </c>
      <c r="C784" s="115"/>
      <c r="D784" s="117" t="s">
        <v>4381</v>
      </c>
      <c r="E784" s="118" t="s">
        <v>4382</v>
      </c>
      <c r="F784" s="119">
        <v>28079</v>
      </c>
      <c r="G784" s="118" t="s">
        <v>4383</v>
      </c>
      <c r="H784" s="120">
        <v>2008</v>
      </c>
      <c r="I784" s="118" t="s">
        <v>4384</v>
      </c>
      <c r="J784" s="121">
        <v>205835.45</v>
      </c>
      <c r="K784" s="329" t="s">
        <v>655</v>
      </c>
      <c r="L784" s="153" t="s">
        <v>4385</v>
      </c>
      <c r="M784" s="155" t="s">
        <v>4386</v>
      </c>
      <c r="N784" s="155" t="s">
        <v>4387</v>
      </c>
      <c r="O784" s="180"/>
      <c r="P784" s="180"/>
      <c r="Q784" s="180" t="s">
        <v>4388</v>
      </c>
      <c r="R784" s="180">
        <v>41.16</v>
      </c>
      <c r="S784" s="180">
        <v>21.7</v>
      </c>
      <c r="T784" s="180">
        <v>37.14</v>
      </c>
      <c r="U784" s="180">
        <f>SUM(R784:T784)</f>
        <v>100</v>
      </c>
      <c r="V784" s="180">
        <v>80</v>
      </c>
      <c r="W784" s="180">
        <v>91.67</v>
      </c>
      <c r="X784" s="209" t="s">
        <v>4389</v>
      </c>
      <c r="Y784" s="180">
        <v>3</v>
      </c>
      <c r="Z784" s="180">
        <v>1</v>
      </c>
      <c r="AA784" s="180">
        <v>1</v>
      </c>
      <c r="AB784" s="180">
        <v>60</v>
      </c>
      <c r="AC784" s="180"/>
      <c r="AD784" s="180">
        <v>0</v>
      </c>
      <c r="AE784" s="195">
        <v>5</v>
      </c>
      <c r="AF784" s="178">
        <f>AI784+AL784+AO784</f>
        <v>100</v>
      </c>
      <c r="AG784" s="179">
        <v>664330</v>
      </c>
      <c r="AH784" s="180" t="s">
        <v>4390</v>
      </c>
      <c r="AI784" s="181">
        <f>100.75/149*100</f>
        <v>67.617449664429529</v>
      </c>
      <c r="AJ784" s="179">
        <v>1576</v>
      </c>
      <c r="AK784" s="180" t="s">
        <v>4391</v>
      </c>
      <c r="AL784" s="181">
        <f>36.5/149*100</f>
        <v>24.496644295302016</v>
      </c>
      <c r="AM784" s="179" t="s">
        <v>2025</v>
      </c>
      <c r="AN784" s="180" t="s">
        <v>4392</v>
      </c>
      <c r="AO784" s="181">
        <f>11.75/149*100</f>
        <v>7.8859060402684564</v>
      </c>
      <c r="AP784" s="179"/>
      <c r="AQ784" s="180"/>
      <c r="AR784" s="181"/>
      <c r="AS784" s="179"/>
      <c r="AT784" s="180"/>
      <c r="AU784" s="181"/>
      <c r="AV784" s="179"/>
      <c r="AW784" s="180"/>
      <c r="AX784" s="181"/>
      <c r="AY784" s="162"/>
      <c r="AZ784" s="70"/>
      <c r="BA784" s="70"/>
      <c r="BB784" s="70"/>
      <c r="BC784" s="70"/>
      <c r="BD784" s="29"/>
      <c r="BE784" s="29"/>
      <c r="BF784" s="29"/>
      <c r="BG784" s="29"/>
      <c r="BH784" s="29"/>
      <c r="BI784" s="29"/>
    </row>
    <row r="785" spans="1:249" ht="124.2" x14ac:dyDescent="0.3">
      <c r="A785" s="115">
        <v>2316</v>
      </c>
      <c r="B785" s="119" t="s">
        <v>4380</v>
      </c>
      <c r="C785" s="115"/>
      <c r="D785" s="117" t="s">
        <v>4381</v>
      </c>
      <c r="E785" s="118" t="s">
        <v>4382</v>
      </c>
      <c r="F785" s="119">
        <v>28079</v>
      </c>
      <c r="G785" s="118" t="s">
        <v>4393</v>
      </c>
      <c r="H785" s="120">
        <v>2008</v>
      </c>
      <c r="I785" s="118" t="s">
        <v>4384</v>
      </c>
      <c r="J785" s="121">
        <v>84134.7</v>
      </c>
      <c r="K785" s="329" t="s">
        <v>655</v>
      </c>
      <c r="L785" s="153" t="s">
        <v>4385</v>
      </c>
      <c r="M785" s="155" t="s">
        <v>4386</v>
      </c>
      <c r="N785" s="155" t="s">
        <v>4387</v>
      </c>
      <c r="O785" s="180"/>
      <c r="P785" s="180"/>
      <c r="Q785" s="180" t="s">
        <v>4394</v>
      </c>
      <c r="R785" s="180">
        <v>16.82</v>
      </c>
      <c r="S785" s="180">
        <v>16.04</v>
      </c>
      <c r="T785" s="180">
        <v>37.14</v>
      </c>
      <c r="U785" s="180">
        <f>SUM(R785:T785)</f>
        <v>70</v>
      </c>
      <c r="V785" s="180">
        <v>80</v>
      </c>
      <c r="W785" s="180">
        <v>96.67</v>
      </c>
      <c r="X785" s="209" t="s">
        <v>4389</v>
      </c>
      <c r="Y785" s="180">
        <v>3</v>
      </c>
      <c r="Z785" s="180">
        <v>1</v>
      </c>
      <c r="AA785" s="180">
        <v>2</v>
      </c>
      <c r="AB785" s="180">
        <v>60</v>
      </c>
      <c r="AC785" s="180"/>
      <c r="AD785" s="180">
        <v>0</v>
      </c>
      <c r="AE785" s="195">
        <v>5</v>
      </c>
      <c r="AF785" s="178">
        <f>AI785+AL785+AO785</f>
        <v>100</v>
      </c>
      <c r="AG785" s="179">
        <v>664330</v>
      </c>
      <c r="AH785" s="180" t="s">
        <v>4390</v>
      </c>
      <c r="AI785" s="181">
        <f>180.5/202.25*100</f>
        <v>89.245982694684798</v>
      </c>
      <c r="AJ785" s="179">
        <v>1576</v>
      </c>
      <c r="AK785" s="180" t="s">
        <v>4391</v>
      </c>
      <c r="AL785" s="181">
        <f>21.75/202.25*100</f>
        <v>10.754017305315204</v>
      </c>
      <c r="AM785" s="179" t="s">
        <v>2025</v>
      </c>
      <c r="AN785" s="180" t="s">
        <v>4392</v>
      </c>
      <c r="AO785" s="181"/>
      <c r="AP785" s="179"/>
      <c r="AQ785" s="180"/>
      <c r="AR785" s="181"/>
      <c r="AS785" s="179"/>
      <c r="AT785" s="180"/>
      <c r="AU785" s="181"/>
      <c r="AV785" s="179"/>
      <c r="AW785" s="180"/>
      <c r="AX785" s="181"/>
      <c r="AY785" s="162"/>
      <c r="AZ785" s="70"/>
      <c r="BA785" s="70"/>
      <c r="BB785" s="70"/>
      <c r="BC785" s="70"/>
      <c r="BD785" s="29"/>
      <c r="BE785" s="29"/>
      <c r="BF785" s="29"/>
      <c r="BG785" s="29"/>
      <c r="BH785" s="29"/>
      <c r="BI785" s="29"/>
    </row>
    <row r="786" spans="1:249" ht="124.2" x14ac:dyDescent="0.3">
      <c r="A786" s="115">
        <v>2334</v>
      </c>
      <c r="B786" s="119" t="s">
        <v>4395</v>
      </c>
      <c r="C786" s="115">
        <v>3</v>
      </c>
      <c r="D786" s="117" t="s">
        <v>2313</v>
      </c>
      <c r="E786" s="118" t="s">
        <v>3775</v>
      </c>
      <c r="F786" s="119">
        <v>12266</v>
      </c>
      <c r="G786" s="118" t="s">
        <v>4396</v>
      </c>
      <c r="H786" s="120">
        <v>2008</v>
      </c>
      <c r="I786" s="118" t="s">
        <v>4397</v>
      </c>
      <c r="J786" s="121">
        <v>131417</v>
      </c>
      <c r="K786" s="329" t="s">
        <v>4102</v>
      </c>
      <c r="L786" s="153" t="s">
        <v>4398</v>
      </c>
      <c r="M786" s="155" t="s">
        <v>4399</v>
      </c>
      <c r="N786" s="155" t="s">
        <v>4400</v>
      </c>
      <c r="O786" s="180" t="s">
        <v>4401</v>
      </c>
      <c r="P786" s="180" t="s">
        <v>4402</v>
      </c>
      <c r="Q786" s="180">
        <v>25.2</v>
      </c>
      <c r="R786" s="180">
        <v>0</v>
      </c>
      <c r="S786" s="180"/>
      <c r="T786" s="180">
        <v>25.2</v>
      </c>
      <c r="U786" s="180">
        <v>25.2</v>
      </c>
      <c r="V786" s="180">
        <v>55</v>
      </c>
      <c r="W786" s="180">
        <v>100</v>
      </c>
      <c r="X786" s="209" t="s">
        <v>4403</v>
      </c>
      <c r="Y786" s="180">
        <v>3</v>
      </c>
      <c r="Z786" s="180">
        <v>4</v>
      </c>
      <c r="AA786" s="180">
        <v>1</v>
      </c>
      <c r="AB786" s="180">
        <v>60</v>
      </c>
      <c r="AC786" s="180"/>
      <c r="AD786" s="180">
        <v>21.98</v>
      </c>
      <c r="AE786" s="195">
        <v>5</v>
      </c>
      <c r="AF786" s="178">
        <v>62</v>
      </c>
      <c r="AG786" s="179" t="s">
        <v>4404</v>
      </c>
      <c r="AH786" s="180" t="s">
        <v>4405</v>
      </c>
      <c r="AI786" s="181">
        <v>20</v>
      </c>
      <c r="AJ786" s="179" t="s">
        <v>3783</v>
      </c>
      <c r="AK786" s="180" t="s">
        <v>4406</v>
      </c>
      <c r="AL786" s="181">
        <v>20</v>
      </c>
      <c r="AM786" s="179" t="s">
        <v>4407</v>
      </c>
      <c r="AN786" s="180" t="s">
        <v>4405</v>
      </c>
      <c r="AO786" s="181">
        <v>20</v>
      </c>
      <c r="AP786" s="179"/>
      <c r="AQ786" s="180"/>
      <c r="AR786" s="181"/>
      <c r="AS786" s="179" t="s">
        <v>4408</v>
      </c>
      <c r="AT786" s="180" t="s">
        <v>4409</v>
      </c>
      <c r="AU786" s="181">
        <v>20</v>
      </c>
      <c r="AV786" s="179" t="s">
        <v>4410</v>
      </c>
      <c r="AW786" s="180" t="s">
        <v>4409</v>
      </c>
      <c r="AX786" s="181">
        <v>20</v>
      </c>
      <c r="AY786" s="162"/>
      <c r="AZ786" s="70"/>
      <c r="BA786" s="70"/>
      <c r="BB786" s="70"/>
      <c r="BC786" s="70"/>
      <c r="BD786" s="29"/>
      <c r="BE786" s="29"/>
      <c r="BF786" s="29"/>
      <c r="BG786" s="29"/>
      <c r="BH786" s="29"/>
      <c r="BI786" s="29"/>
    </row>
    <row r="787" spans="1:249" ht="124.2" x14ac:dyDescent="0.3">
      <c r="A787" s="115">
        <v>2334</v>
      </c>
      <c r="B787" s="119" t="s">
        <v>4395</v>
      </c>
      <c r="C787" s="115">
        <v>3</v>
      </c>
      <c r="D787" s="117" t="s">
        <v>2313</v>
      </c>
      <c r="E787" s="118" t="s">
        <v>3775</v>
      </c>
      <c r="F787" s="119">
        <v>12266</v>
      </c>
      <c r="G787" s="118" t="s">
        <v>4411</v>
      </c>
      <c r="H787" s="120">
        <v>2010</v>
      </c>
      <c r="I787" s="118" t="s">
        <v>4412</v>
      </c>
      <c r="J787" s="121">
        <v>585556</v>
      </c>
      <c r="K787" s="329" t="s">
        <v>655</v>
      </c>
      <c r="L787" s="153" t="s">
        <v>4398</v>
      </c>
      <c r="M787" s="155" t="s">
        <v>4399</v>
      </c>
      <c r="N787" s="155" t="s">
        <v>4413</v>
      </c>
      <c r="O787" s="180" t="s">
        <v>4414</v>
      </c>
      <c r="P787" s="180" t="s">
        <v>4415</v>
      </c>
      <c r="Q787" s="180">
        <v>25.2</v>
      </c>
      <c r="R787" s="180">
        <v>0</v>
      </c>
      <c r="S787" s="180"/>
      <c r="T787" s="180">
        <v>25.2</v>
      </c>
      <c r="U787" s="180">
        <v>25.2</v>
      </c>
      <c r="V787" s="180">
        <v>55</v>
      </c>
      <c r="W787" s="180">
        <v>100</v>
      </c>
      <c r="X787" s="209" t="s">
        <v>4403</v>
      </c>
      <c r="Y787" s="180">
        <v>3</v>
      </c>
      <c r="Z787" s="180">
        <v>4</v>
      </c>
      <c r="AA787" s="180">
        <v>1</v>
      </c>
      <c r="AB787" s="180">
        <v>60</v>
      </c>
      <c r="AC787" s="180" t="s">
        <v>655</v>
      </c>
      <c r="AD787" s="180">
        <v>21.98</v>
      </c>
      <c r="AE787" s="195">
        <v>5</v>
      </c>
      <c r="AF787" s="178">
        <v>62</v>
      </c>
      <c r="AG787" s="179" t="s">
        <v>4404</v>
      </c>
      <c r="AH787" s="180" t="s">
        <v>4405</v>
      </c>
      <c r="AI787" s="181">
        <v>20</v>
      </c>
      <c r="AJ787" s="179" t="s">
        <v>3783</v>
      </c>
      <c r="AK787" s="180" t="s">
        <v>4406</v>
      </c>
      <c r="AL787" s="181">
        <v>20</v>
      </c>
      <c r="AM787" s="179" t="s">
        <v>4407</v>
      </c>
      <c r="AN787" s="180" t="s">
        <v>4405</v>
      </c>
      <c r="AO787" s="181">
        <v>20</v>
      </c>
      <c r="AP787" s="179"/>
      <c r="AQ787" s="180"/>
      <c r="AR787" s="181"/>
      <c r="AS787" s="179" t="s">
        <v>4408</v>
      </c>
      <c r="AT787" s="180" t="s">
        <v>4409</v>
      </c>
      <c r="AU787" s="181">
        <v>20</v>
      </c>
      <c r="AV787" s="179" t="s">
        <v>4410</v>
      </c>
      <c r="AW787" s="180" t="s">
        <v>4409</v>
      </c>
      <c r="AX787" s="181">
        <v>20</v>
      </c>
      <c r="AY787" s="162"/>
      <c r="AZ787" s="70"/>
      <c r="BA787" s="70"/>
      <c r="BB787" s="70"/>
      <c r="BC787" s="70"/>
      <c r="BD787" s="29"/>
      <c r="BE787" s="29"/>
      <c r="BF787" s="29"/>
      <c r="BG787" s="29"/>
      <c r="BH787" s="29"/>
      <c r="BI787" s="29"/>
    </row>
    <row r="788" spans="1:249" s="35" customFormat="1" ht="220.8" x14ac:dyDescent="0.3">
      <c r="A788" s="219">
        <v>2413</v>
      </c>
      <c r="B788" s="116" t="s">
        <v>6245</v>
      </c>
      <c r="C788" s="219" t="s">
        <v>6246</v>
      </c>
      <c r="D788" s="220" t="s">
        <v>6247</v>
      </c>
      <c r="E788" s="221" t="s">
        <v>6248</v>
      </c>
      <c r="F788" s="116">
        <v>35374</v>
      </c>
      <c r="G788" s="221" t="s">
        <v>6249</v>
      </c>
      <c r="H788" s="222">
        <v>2016</v>
      </c>
      <c r="I788" s="221" t="s">
        <v>6250</v>
      </c>
      <c r="J788" s="136">
        <v>29742.62</v>
      </c>
      <c r="K788" s="329" t="s">
        <v>693</v>
      </c>
      <c r="L788" s="150" t="s">
        <v>6251</v>
      </c>
      <c r="M788" s="150" t="s">
        <v>6252</v>
      </c>
      <c r="N788" s="150" t="s">
        <v>6253</v>
      </c>
      <c r="O788" s="150" t="s">
        <v>6254</v>
      </c>
      <c r="P788" s="223">
        <v>1601520</v>
      </c>
      <c r="Q788" s="150">
        <v>0</v>
      </c>
      <c r="R788" s="150">
        <v>0</v>
      </c>
      <c r="S788" s="150">
        <v>0</v>
      </c>
      <c r="T788" s="150">
        <v>0</v>
      </c>
      <c r="U788" s="150">
        <v>0</v>
      </c>
      <c r="V788" s="223">
        <v>0</v>
      </c>
      <c r="W788" s="223">
        <v>0</v>
      </c>
      <c r="X788" s="507" t="s">
        <v>6255</v>
      </c>
      <c r="Y788" s="223">
        <v>2</v>
      </c>
      <c r="Z788" s="223">
        <v>1</v>
      </c>
      <c r="AA788" s="223">
        <v>3</v>
      </c>
      <c r="AB788" s="223">
        <v>11</v>
      </c>
      <c r="AC788" s="223" t="s">
        <v>6256</v>
      </c>
      <c r="AD788" s="150">
        <v>0</v>
      </c>
      <c r="AE788" s="224">
        <v>5</v>
      </c>
      <c r="AF788" s="158"/>
      <c r="AG788" s="225"/>
      <c r="AH788" s="150"/>
      <c r="AI788" s="160"/>
      <c r="AJ788" s="226"/>
      <c r="AK788" s="223"/>
      <c r="AL788" s="160"/>
      <c r="AM788" s="226"/>
      <c r="AN788" s="223"/>
      <c r="AO788" s="160"/>
      <c r="AP788" s="226"/>
      <c r="AQ788" s="223"/>
      <c r="AR788" s="160"/>
      <c r="AS788" s="226"/>
      <c r="AT788" s="223"/>
      <c r="AU788" s="160"/>
      <c r="AV788" s="226"/>
      <c r="AW788" s="223"/>
      <c r="AX788" s="160"/>
      <c r="AY788" s="162"/>
      <c r="AZ788" s="70"/>
      <c r="BA788" s="70"/>
      <c r="BB788" s="70"/>
      <c r="BC788" s="70"/>
    </row>
    <row r="789" spans="1:249" ht="165.6" x14ac:dyDescent="0.3">
      <c r="A789" s="115">
        <v>2547</v>
      </c>
      <c r="B789" s="119" t="s">
        <v>2336</v>
      </c>
      <c r="C789" s="115" t="s">
        <v>2337</v>
      </c>
      <c r="D789" s="117" t="s">
        <v>2338</v>
      </c>
      <c r="E789" s="118" t="s">
        <v>2339</v>
      </c>
      <c r="F789" s="119">
        <v>26467</v>
      </c>
      <c r="G789" s="118" t="s">
        <v>2340</v>
      </c>
      <c r="H789" s="120">
        <v>2010</v>
      </c>
      <c r="I789" s="118" t="s">
        <v>2341</v>
      </c>
      <c r="J789" s="121">
        <v>137287.24</v>
      </c>
      <c r="K789" s="329" t="s">
        <v>677</v>
      </c>
      <c r="L789" s="180" t="s">
        <v>2342</v>
      </c>
      <c r="M789" s="180" t="s">
        <v>2343</v>
      </c>
      <c r="N789" s="180" t="s">
        <v>2344</v>
      </c>
      <c r="O789" s="180" t="s">
        <v>2345</v>
      </c>
      <c r="P789" s="180" t="s">
        <v>2346</v>
      </c>
      <c r="Q789" s="180">
        <v>30</v>
      </c>
      <c r="R789" s="180">
        <v>0</v>
      </c>
      <c r="S789" s="180">
        <v>50</v>
      </c>
      <c r="T789" s="180">
        <v>38</v>
      </c>
      <c r="U789" s="180">
        <v>88</v>
      </c>
      <c r="V789" s="180">
        <v>70</v>
      </c>
      <c r="W789" s="180">
        <v>100</v>
      </c>
      <c r="X789" s="180" t="s">
        <v>2347</v>
      </c>
      <c r="Y789" s="180">
        <v>1</v>
      </c>
      <c r="Z789" s="180">
        <v>8</v>
      </c>
      <c r="AA789" s="180">
        <v>1</v>
      </c>
      <c r="AB789" s="180">
        <v>47</v>
      </c>
      <c r="AC789" s="180">
        <v>22</v>
      </c>
      <c r="AD789" s="180">
        <v>20</v>
      </c>
      <c r="AE789" s="195">
        <v>4</v>
      </c>
      <c r="AF789" s="178">
        <v>70</v>
      </c>
      <c r="AG789" s="179" t="s">
        <v>2338</v>
      </c>
      <c r="AH789" s="180" t="s">
        <v>2348</v>
      </c>
      <c r="AI789" s="181">
        <v>100</v>
      </c>
      <c r="AJ789" s="179"/>
      <c r="AK789" s="180"/>
      <c r="AL789" s="181"/>
      <c r="AM789" s="179"/>
      <c r="AN789" s="180"/>
      <c r="AO789" s="181"/>
      <c r="AP789" s="179"/>
      <c r="AQ789" s="180"/>
      <c r="AR789" s="181"/>
      <c r="AS789" s="179"/>
      <c r="AT789" s="180"/>
      <c r="AU789" s="181"/>
      <c r="AV789" s="179"/>
      <c r="AW789" s="180"/>
      <c r="AX789" s="181"/>
      <c r="AY789" s="162"/>
      <c r="AZ789" s="70"/>
      <c r="BA789" s="70"/>
      <c r="BB789" s="70"/>
      <c r="BC789" s="70"/>
      <c r="BD789" s="29"/>
      <c r="BE789" s="29"/>
      <c r="BF789" s="29"/>
      <c r="BG789" s="29"/>
      <c r="BH789" s="29"/>
      <c r="BI789" s="29"/>
    </row>
    <row r="790" spans="1:249" s="35" customFormat="1" ht="96.6" x14ac:dyDescent="0.3">
      <c r="A790" s="219">
        <v>2565</v>
      </c>
      <c r="B790" s="116" t="s">
        <v>6257</v>
      </c>
      <c r="C790" s="219">
        <v>9</v>
      </c>
      <c r="D790" s="220" t="s">
        <v>6258</v>
      </c>
      <c r="E790" s="221" t="s">
        <v>6259</v>
      </c>
      <c r="F790" s="116" t="s">
        <v>6260</v>
      </c>
      <c r="G790" s="221" t="s">
        <v>6261</v>
      </c>
      <c r="H790" s="222">
        <v>2007</v>
      </c>
      <c r="I790" s="221" t="s">
        <v>6261</v>
      </c>
      <c r="J790" s="136">
        <v>28363</v>
      </c>
      <c r="K790" s="329" t="s">
        <v>655</v>
      </c>
      <c r="L790" s="150" t="s">
        <v>6262</v>
      </c>
      <c r="M790" s="150" t="s">
        <v>6263</v>
      </c>
      <c r="N790" s="150" t="s">
        <v>6264</v>
      </c>
      <c r="O790" s="150" t="s">
        <v>6265</v>
      </c>
      <c r="P790" s="223">
        <v>15053</v>
      </c>
      <c r="Q790" s="150">
        <v>160.01</v>
      </c>
      <c r="R790" s="150">
        <v>2.5099999999999998</v>
      </c>
      <c r="S790" s="150">
        <v>0</v>
      </c>
      <c r="T790" s="150">
        <v>157.5</v>
      </c>
      <c r="U790" s="150">
        <v>160.01</v>
      </c>
      <c r="V790" s="223">
        <v>80</v>
      </c>
      <c r="W790" s="223">
        <v>100</v>
      </c>
      <c r="X790" s="150" t="s">
        <v>6266</v>
      </c>
      <c r="Y790" s="223"/>
      <c r="Z790" s="223"/>
      <c r="AA790" s="223"/>
      <c r="AB790" s="223">
        <v>68</v>
      </c>
      <c r="AC790" s="223"/>
      <c r="AD790" s="150"/>
      <c r="AE790" s="224"/>
      <c r="AF790" s="158">
        <v>80</v>
      </c>
      <c r="AG790" s="225" t="s">
        <v>6258</v>
      </c>
      <c r="AH790" s="150" t="s">
        <v>6267</v>
      </c>
      <c r="AI790" s="160">
        <v>80</v>
      </c>
      <c r="AJ790" s="226"/>
      <c r="AK790" s="223"/>
      <c r="AL790" s="160"/>
      <c r="AM790" s="226"/>
      <c r="AN790" s="223"/>
      <c r="AO790" s="160"/>
      <c r="AP790" s="226"/>
      <c r="AQ790" s="223"/>
      <c r="AR790" s="160"/>
      <c r="AS790" s="226"/>
      <c r="AT790" s="223"/>
      <c r="AU790" s="160"/>
      <c r="AV790" s="226"/>
      <c r="AW790" s="223"/>
      <c r="AX790" s="160"/>
      <c r="AY790" s="162"/>
      <c r="AZ790" s="70"/>
      <c r="BA790" s="70"/>
      <c r="BB790" s="70"/>
      <c r="BC790" s="70"/>
    </row>
    <row r="791" spans="1:249" s="39" customFormat="1" ht="138" x14ac:dyDescent="0.3">
      <c r="A791" s="119">
        <v>2990</v>
      </c>
      <c r="B791" s="119" t="s">
        <v>3766</v>
      </c>
      <c r="C791" s="441" t="s">
        <v>3767</v>
      </c>
      <c r="D791" s="117" t="s">
        <v>8153</v>
      </c>
      <c r="E791" s="441" t="s">
        <v>3768</v>
      </c>
      <c r="F791" s="134">
        <v>13301</v>
      </c>
      <c r="G791" s="134" t="s">
        <v>7434</v>
      </c>
      <c r="H791" s="441">
        <v>2011</v>
      </c>
      <c r="I791" s="134" t="s">
        <v>3769</v>
      </c>
      <c r="J791" s="564">
        <v>161360.82999999999</v>
      </c>
      <c r="K791" s="441" t="s">
        <v>6273</v>
      </c>
      <c r="L791" s="134" t="s">
        <v>3770</v>
      </c>
      <c r="M791" s="134" t="s">
        <v>3771</v>
      </c>
      <c r="N791" s="134" t="s">
        <v>7435</v>
      </c>
      <c r="O791" s="134" t="s">
        <v>3772</v>
      </c>
      <c r="P791" s="134" t="s">
        <v>3773</v>
      </c>
      <c r="Q791" s="565">
        <v>22.35</v>
      </c>
      <c r="R791" s="565"/>
      <c r="S791" s="565">
        <f>(1500+4000+120+500+0+0)/2088*1</f>
        <v>2.9310344827586206</v>
      </c>
      <c r="T791" s="565">
        <v>22.35</v>
      </c>
      <c r="U791" s="565">
        <f>SUM(R791:T791)</f>
        <v>25.281034482758621</v>
      </c>
      <c r="V791" s="441">
        <v>100</v>
      </c>
      <c r="W791" s="441">
        <f>ROUND(100/161360.83*161360.83,0)</f>
        <v>100</v>
      </c>
      <c r="X791" s="566" t="s">
        <v>3774</v>
      </c>
      <c r="Y791" s="470"/>
      <c r="Z791" s="470"/>
      <c r="AA791" s="470"/>
      <c r="AB791" s="441">
        <v>10</v>
      </c>
      <c r="AC791" s="470"/>
      <c r="AD791" s="565">
        <v>12.57</v>
      </c>
      <c r="AE791" s="119">
        <v>5</v>
      </c>
      <c r="AF791" s="441"/>
      <c r="AG791" s="567"/>
      <c r="AH791" s="441" t="s">
        <v>8154</v>
      </c>
      <c r="AI791" s="441"/>
      <c r="AJ791" s="441"/>
      <c r="AK791" s="441"/>
      <c r="AL791" s="441"/>
      <c r="AM791" s="441"/>
      <c r="AN791" s="441"/>
      <c r="AO791" s="441"/>
      <c r="AP791" s="441"/>
      <c r="AQ791" s="441"/>
      <c r="AR791" s="441"/>
      <c r="AS791" s="441"/>
      <c r="AT791" s="441"/>
      <c r="AU791" s="441"/>
      <c r="AV791" s="441"/>
      <c r="AW791" s="441"/>
      <c r="AX791" s="441"/>
      <c r="AY791" s="568"/>
      <c r="AZ791" s="63"/>
      <c r="BA791" s="83"/>
      <c r="BB791" s="84"/>
      <c r="BC791" s="84"/>
      <c r="BD791" s="84"/>
      <c r="BE791" s="63"/>
      <c r="BF791" s="63"/>
      <c r="BG791" s="63"/>
      <c r="BH791" s="63"/>
      <c r="BI791" s="63"/>
      <c r="BJ791" s="63"/>
      <c r="BK791" s="63"/>
      <c r="BL791" s="63"/>
      <c r="BM791" s="63"/>
      <c r="BN791" s="63"/>
      <c r="BO791" s="63"/>
      <c r="BP791" s="63"/>
      <c r="BQ791" s="63"/>
      <c r="BR791" s="63"/>
      <c r="BS791" s="63"/>
      <c r="BT791" s="63"/>
      <c r="BU791" s="63"/>
      <c r="BV791" s="63"/>
      <c r="BW791" s="63"/>
      <c r="BX791" s="63"/>
      <c r="BY791" s="63"/>
      <c r="BZ791" s="63"/>
      <c r="CA791" s="63"/>
      <c r="CB791" s="63"/>
      <c r="CC791" s="63"/>
      <c r="CD791" s="63"/>
      <c r="CE791" s="63"/>
      <c r="CF791" s="63"/>
      <c r="CG791" s="63"/>
      <c r="CH791" s="63"/>
      <c r="CI791" s="63"/>
      <c r="CJ791" s="63"/>
      <c r="CK791" s="63"/>
      <c r="CL791" s="63"/>
      <c r="CM791" s="63"/>
      <c r="CN791" s="63"/>
      <c r="CO791" s="63"/>
      <c r="CP791" s="63"/>
      <c r="CQ791" s="63"/>
      <c r="CR791" s="63"/>
      <c r="CS791" s="63"/>
      <c r="CT791" s="63"/>
      <c r="CU791" s="63"/>
      <c r="CV791" s="63"/>
      <c r="CW791" s="63"/>
      <c r="CX791" s="63"/>
      <c r="CY791" s="63"/>
      <c r="CZ791" s="63"/>
      <c r="DA791" s="63"/>
      <c r="DB791" s="63"/>
      <c r="DC791" s="63"/>
      <c r="DD791" s="63"/>
      <c r="DE791" s="63"/>
      <c r="DF791" s="63"/>
      <c r="DG791" s="63"/>
      <c r="DH791" s="63"/>
      <c r="DI791" s="63"/>
      <c r="DJ791" s="63"/>
      <c r="DK791" s="63"/>
      <c r="DL791" s="63"/>
      <c r="DM791" s="63"/>
      <c r="DN791" s="63"/>
      <c r="DO791" s="63"/>
      <c r="DP791" s="63"/>
      <c r="DQ791" s="63"/>
      <c r="DR791" s="63"/>
      <c r="DS791" s="63"/>
      <c r="DT791" s="63"/>
      <c r="DU791" s="63"/>
      <c r="DV791" s="63"/>
      <c r="DW791" s="63"/>
      <c r="DX791" s="63"/>
      <c r="DY791" s="63"/>
      <c r="DZ791" s="63"/>
      <c r="EA791" s="63"/>
      <c r="EB791" s="63"/>
      <c r="EC791" s="63"/>
      <c r="ED791" s="63"/>
      <c r="EE791" s="63"/>
      <c r="EF791" s="63"/>
      <c r="EG791" s="63"/>
      <c r="EH791" s="63"/>
      <c r="EI791" s="63"/>
      <c r="EJ791" s="63"/>
      <c r="EK791" s="63"/>
      <c r="EL791" s="63"/>
      <c r="EM791" s="63"/>
      <c r="EN791" s="63"/>
      <c r="EO791" s="63"/>
      <c r="EP791" s="63"/>
      <c r="EQ791" s="63"/>
      <c r="ER791" s="63"/>
      <c r="ES791" s="63"/>
      <c r="ET791" s="63"/>
      <c r="EU791" s="63"/>
      <c r="EV791" s="63"/>
      <c r="EW791" s="63"/>
      <c r="EX791" s="63"/>
      <c r="EY791" s="63"/>
      <c r="EZ791" s="63"/>
      <c r="FA791" s="63"/>
      <c r="FB791" s="63"/>
      <c r="FC791" s="63"/>
      <c r="FD791" s="63"/>
      <c r="FE791" s="63"/>
      <c r="FF791" s="63"/>
      <c r="FG791" s="63"/>
      <c r="FH791" s="63"/>
      <c r="FI791" s="63"/>
      <c r="FJ791" s="63"/>
      <c r="FK791" s="63"/>
      <c r="FL791" s="63"/>
      <c r="FM791" s="63"/>
      <c r="FN791" s="63"/>
      <c r="FO791" s="63"/>
      <c r="FP791" s="63"/>
      <c r="FQ791" s="63"/>
      <c r="FR791" s="63"/>
      <c r="FS791" s="63"/>
      <c r="FT791" s="63"/>
      <c r="FU791" s="63"/>
      <c r="FV791" s="63"/>
      <c r="FW791" s="63"/>
      <c r="FX791" s="63"/>
      <c r="FY791" s="63"/>
      <c r="FZ791" s="63"/>
      <c r="GA791" s="63"/>
      <c r="GB791" s="63"/>
      <c r="GC791" s="63"/>
      <c r="GD791" s="63"/>
      <c r="GE791" s="63"/>
      <c r="GF791" s="63"/>
      <c r="GG791" s="63"/>
      <c r="GH791" s="63"/>
      <c r="GI791" s="63"/>
      <c r="GJ791" s="63"/>
      <c r="GK791" s="63"/>
      <c r="GL791" s="63"/>
      <c r="GM791" s="63"/>
      <c r="GN791" s="63"/>
      <c r="GO791" s="63"/>
      <c r="GP791" s="63"/>
      <c r="GQ791" s="63"/>
      <c r="GR791" s="63"/>
      <c r="GS791" s="63"/>
      <c r="GT791" s="63"/>
      <c r="GU791" s="63"/>
      <c r="GV791" s="63"/>
      <c r="GW791" s="63"/>
      <c r="GX791" s="63"/>
      <c r="GY791" s="63"/>
      <c r="GZ791" s="63"/>
      <c r="HA791" s="63"/>
      <c r="HB791" s="63"/>
      <c r="HC791" s="63"/>
      <c r="HD791" s="63"/>
      <c r="HE791" s="63"/>
      <c r="HF791" s="63"/>
      <c r="HG791" s="63"/>
      <c r="HH791" s="63"/>
      <c r="HI791" s="63"/>
      <c r="HJ791" s="63"/>
      <c r="HK791" s="63"/>
      <c r="HL791" s="63"/>
      <c r="HM791" s="63"/>
      <c r="HN791" s="63"/>
      <c r="HO791" s="63"/>
      <c r="HP791" s="63"/>
      <c r="HQ791" s="63"/>
      <c r="HR791" s="63"/>
      <c r="HS791" s="63"/>
      <c r="HT791" s="63"/>
      <c r="HU791" s="63"/>
      <c r="HV791" s="63"/>
      <c r="HW791" s="63"/>
      <c r="HX791" s="63"/>
      <c r="HY791" s="63"/>
      <c r="HZ791" s="63"/>
      <c r="IA791" s="63"/>
      <c r="IB791" s="63"/>
      <c r="IC791" s="63"/>
      <c r="ID791" s="63"/>
      <c r="IE791" s="63"/>
      <c r="IF791" s="63"/>
      <c r="IG791" s="63"/>
      <c r="IH791" s="63"/>
      <c r="II791" s="63"/>
      <c r="IJ791" s="63"/>
      <c r="IK791" s="63"/>
      <c r="IL791" s="63"/>
      <c r="IM791" s="63"/>
      <c r="IN791" s="63"/>
      <c r="IO791" s="63"/>
    </row>
    <row r="792" spans="1:249" s="39" customFormat="1" ht="409.6" x14ac:dyDescent="0.3">
      <c r="A792" s="119">
        <v>2990</v>
      </c>
      <c r="B792" s="119" t="s">
        <v>3766</v>
      </c>
      <c r="C792" s="441" t="s">
        <v>3767</v>
      </c>
      <c r="D792" s="117" t="s">
        <v>8153</v>
      </c>
      <c r="E792" s="134" t="s">
        <v>3775</v>
      </c>
      <c r="F792" s="569" t="s">
        <v>4018</v>
      </c>
      <c r="G792" s="134" t="s">
        <v>3776</v>
      </c>
      <c r="H792" s="441">
        <v>2011</v>
      </c>
      <c r="I792" s="134" t="s">
        <v>3777</v>
      </c>
      <c r="J792" s="564">
        <v>244920</v>
      </c>
      <c r="K792" s="441" t="s">
        <v>6273</v>
      </c>
      <c r="L792" s="134" t="s">
        <v>3778</v>
      </c>
      <c r="M792" s="134" t="s">
        <v>3779</v>
      </c>
      <c r="N792" s="134" t="s">
        <v>3780</v>
      </c>
      <c r="O792" s="134" t="s">
        <v>3781</v>
      </c>
      <c r="P792" s="134" t="s">
        <v>3782</v>
      </c>
      <c r="Q792" s="565">
        <v>22.35</v>
      </c>
      <c r="R792" s="565"/>
      <c r="S792" s="565">
        <f>(1500+4000+120+500+0+0)/2088*1</f>
        <v>2.9310344827586206</v>
      </c>
      <c r="T792" s="565">
        <v>22.35</v>
      </c>
      <c r="U792" s="565">
        <f t="shared" ref="U792:U833" si="24">SUM(R792:T792)</f>
        <v>25.281034482758621</v>
      </c>
      <c r="V792" s="441">
        <v>100</v>
      </c>
      <c r="W792" s="441">
        <f>ROUND(100/244920*244920,0)</f>
        <v>100</v>
      </c>
      <c r="X792" s="566" t="s">
        <v>3774</v>
      </c>
      <c r="Y792" s="470"/>
      <c r="Z792" s="470"/>
      <c r="AA792" s="470"/>
      <c r="AB792" s="441">
        <v>66</v>
      </c>
      <c r="AC792" s="470"/>
      <c r="AD792" s="565">
        <v>12.57</v>
      </c>
      <c r="AE792" s="119">
        <v>5</v>
      </c>
      <c r="AF792" s="441">
        <v>100</v>
      </c>
      <c r="AG792" s="567" t="s">
        <v>3783</v>
      </c>
      <c r="AH792" s="441" t="s">
        <v>3784</v>
      </c>
      <c r="AI792" s="441">
        <v>90</v>
      </c>
      <c r="AJ792" s="441" t="s">
        <v>8153</v>
      </c>
      <c r="AK792" s="441" t="s">
        <v>3785</v>
      </c>
      <c r="AL792" s="441">
        <v>10</v>
      </c>
      <c r="AM792" s="441"/>
      <c r="AN792" s="441"/>
      <c r="AO792" s="441"/>
      <c r="AP792" s="441"/>
      <c r="AQ792" s="441"/>
      <c r="AR792" s="441"/>
      <c r="AS792" s="441"/>
      <c r="AT792" s="441"/>
      <c r="AU792" s="441"/>
      <c r="AV792" s="441"/>
      <c r="AW792" s="441"/>
      <c r="AX792" s="441"/>
      <c r="AY792" s="568"/>
      <c r="AZ792" s="63"/>
      <c r="BA792" s="83"/>
      <c r="BB792" s="84"/>
      <c r="BC792" s="84"/>
      <c r="BD792" s="84"/>
      <c r="BE792" s="63"/>
      <c r="BF792" s="63"/>
      <c r="BG792" s="63"/>
      <c r="BH792" s="63"/>
      <c r="BI792" s="63"/>
      <c r="BJ792" s="63"/>
      <c r="BK792" s="63"/>
      <c r="BL792" s="63"/>
      <c r="BM792" s="63"/>
      <c r="BN792" s="63"/>
      <c r="BO792" s="63"/>
      <c r="BP792" s="63"/>
      <c r="BQ792" s="63"/>
      <c r="BR792" s="63"/>
      <c r="BS792" s="63"/>
      <c r="BT792" s="63"/>
      <c r="BU792" s="63"/>
      <c r="BV792" s="63"/>
      <c r="BW792" s="63"/>
      <c r="BX792" s="63"/>
      <c r="BY792" s="63"/>
      <c r="BZ792" s="63"/>
      <c r="CA792" s="63"/>
      <c r="CB792" s="63"/>
      <c r="CC792" s="63"/>
      <c r="CD792" s="63"/>
      <c r="CE792" s="63"/>
      <c r="CF792" s="63"/>
      <c r="CG792" s="63"/>
      <c r="CH792" s="63"/>
      <c r="CI792" s="63"/>
      <c r="CJ792" s="63"/>
      <c r="CK792" s="63"/>
      <c r="CL792" s="63"/>
      <c r="CM792" s="63"/>
      <c r="CN792" s="63"/>
      <c r="CO792" s="63"/>
      <c r="CP792" s="63"/>
      <c r="CQ792" s="63"/>
      <c r="CR792" s="63"/>
      <c r="CS792" s="63"/>
      <c r="CT792" s="63"/>
      <c r="CU792" s="63"/>
      <c r="CV792" s="63"/>
      <c r="CW792" s="63"/>
      <c r="CX792" s="63"/>
      <c r="CY792" s="63"/>
      <c r="CZ792" s="63"/>
      <c r="DA792" s="63"/>
      <c r="DB792" s="63"/>
      <c r="DC792" s="63"/>
      <c r="DD792" s="63"/>
      <c r="DE792" s="63"/>
      <c r="DF792" s="63"/>
      <c r="DG792" s="63"/>
      <c r="DH792" s="63"/>
      <c r="DI792" s="63"/>
      <c r="DJ792" s="63"/>
      <c r="DK792" s="63"/>
      <c r="DL792" s="63"/>
      <c r="DM792" s="63"/>
      <c r="DN792" s="63"/>
      <c r="DO792" s="63"/>
      <c r="DP792" s="63"/>
      <c r="DQ792" s="63"/>
      <c r="DR792" s="63"/>
      <c r="DS792" s="63"/>
      <c r="DT792" s="63"/>
      <c r="DU792" s="63"/>
      <c r="DV792" s="63"/>
      <c r="DW792" s="63"/>
      <c r="DX792" s="63"/>
      <c r="DY792" s="63"/>
      <c r="DZ792" s="63"/>
      <c r="EA792" s="63"/>
      <c r="EB792" s="63"/>
      <c r="EC792" s="63"/>
      <c r="ED792" s="63"/>
      <c r="EE792" s="63"/>
      <c r="EF792" s="63"/>
      <c r="EG792" s="63"/>
      <c r="EH792" s="63"/>
      <c r="EI792" s="63"/>
      <c r="EJ792" s="63"/>
      <c r="EK792" s="63"/>
      <c r="EL792" s="63"/>
      <c r="EM792" s="63"/>
      <c r="EN792" s="63"/>
      <c r="EO792" s="63"/>
      <c r="EP792" s="63"/>
      <c r="EQ792" s="63"/>
      <c r="ER792" s="63"/>
      <c r="ES792" s="63"/>
      <c r="ET792" s="63"/>
      <c r="EU792" s="63"/>
      <c r="EV792" s="63"/>
      <c r="EW792" s="63"/>
      <c r="EX792" s="63"/>
      <c r="EY792" s="63"/>
      <c r="EZ792" s="63"/>
      <c r="FA792" s="63"/>
      <c r="FB792" s="63"/>
      <c r="FC792" s="63"/>
      <c r="FD792" s="63"/>
      <c r="FE792" s="63"/>
      <c r="FF792" s="63"/>
      <c r="FG792" s="63"/>
      <c r="FH792" s="63"/>
      <c r="FI792" s="63"/>
      <c r="FJ792" s="63"/>
      <c r="FK792" s="63"/>
      <c r="FL792" s="63"/>
      <c r="FM792" s="63"/>
      <c r="FN792" s="63"/>
      <c r="FO792" s="63"/>
      <c r="FP792" s="63"/>
      <c r="FQ792" s="63"/>
      <c r="FR792" s="63"/>
      <c r="FS792" s="63"/>
      <c r="FT792" s="63"/>
      <c r="FU792" s="63"/>
      <c r="FV792" s="63"/>
      <c r="FW792" s="63"/>
      <c r="FX792" s="63"/>
      <c r="FY792" s="63"/>
      <c r="FZ792" s="63"/>
      <c r="GA792" s="63"/>
      <c r="GB792" s="63"/>
      <c r="GC792" s="63"/>
      <c r="GD792" s="63"/>
      <c r="GE792" s="63"/>
      <c r="GF792" s="63"/>
      <c r="GG792" s="63"/>
      <c r="GH792" s="63"/>
      <c r="GI792" s="63"/>
      <c r="GJ792" s="63"/>
      <c r="GK792" s="63"/>
      <c r="GL792" s="63"/>
      <c r="GM792" s="63"/>
      <c r="GN792" s="63"/>
      <c r="GO792" s="63"/>
      <c r="GP792" s="63"/>
      <c r="GQ792" s="63"/>
      <c r="GR792" s="63"/>
      <c r="GS792" s="63"/>
      <c r="GT792" s="63"/>
      <c r="GU792" s="63"/>
      <c r="GV792" s="63"/>
      <c r="GW792" s="63"/>
      <c r="GX792" s="63"/>
      <c r="GY792" s="63"/>
      <c r="GZ792" s="63"/>
      <c r="HA792" s="63"/>
      <c r="HB792" s="63"/>
      <c r="HC792" s="63"/>
      <c r="HD792" s="63"/>
      <c r="HE792" s="63"/>
      <c r="HF792" s="63"/>
      <c r="HG792" s="63"/>
      <c r="HH792" s="63"/>
      <c r="HI792" s="63"/>
      <c r="HJ792" s="63"/>
      <c r="HK792" s="63"/>
      <c r="HL792" s="63"/>
      <c r="HM792" s="63"/>
      <c r="HN792" s="63"/>
      <c r="HO792" s="63"/>
      <c r="HP792" s="63"/>
      <c r="HQ792" s="63"/>
      <c r="HR792" s="63"/>
      <c r="HS792" s="63"/>
      <c r="HT792" s="63"/>
      <c r="HU792" s="63"/>
      <c r="HV792" s="63"/>
      <c r="HW792" s="63"/>
      <c r="HX792" s="63"/>
      <c r="HY792" s="63"/>
      <c r="HZ792" s="63"/>
      <c r="IA792" s="63"/>
      <c r="IB792" s="63"/>
      <c r="IC792" s="63"/>
      <c r="ID792" s="63"/>
      <c r="IE792" s="63"/>
      <c r="IF792" s="63"/>
      <c r="IG792" s="63"/>
      <c r="IH792" s="63"/>
      <c r="II792" s="63"/>
      <c r="IJ792" s="63"/>
      <c r="IK792" s="63"/>
      <c r="IL792" s="63"/>
      <c r="IM792" s="63"/>
      <c r="IN792" s="63"/>
      <c r="IO792" s="63"/>
    </row>
    <row r="793" spans="1:249" s="39" customFormat="1" ht="303.60000000000002" x14ac:dyDescent="0.3">
      <c r="A793" s="119">
        <v>2990</v>
      </c>
      <c r="B793" s="119" t="s">
        <v>3766</v>
      </c>
      <c r="C793" s="441" t="s">
        <v>3767</v>
      </c>
      <c r="D793" s="117" t="s">
        <v>8153</v>
      </c>
      <c r="E793" s="134" t="s">
        <v>3775</v>
      </c>
      <c r="F793" s="569" t="s">
        <v>4018</v>
      </c>
      <c r="G793" s="134" t="s">
        <v>3786</v>
      </c>
      <c r="H793" s="441">
        <v>2011</v>
      </c>
      <c r="I793" s="134" t="s">
        <v>3787</v>
      </c>
      <c r="J793" s="564">
        <v>244920</v>
      </c>
      <c r="K793" s="441" t="s">
        <v>6273</v>
      </c>
      <c r="L793" s="134" t="s">
        <v>3778</v>
      </c>
      <c r="M793" s="134" t="s">
        <v>3779</v>
      </c>
      <c r="N793" s="134" t="s">
        <v>3788</v>
      </c>
      <c r="O793" s="134" t="s">
        <v>3789</v>
      </c>
      <c r="P793" s="134" t="s">
        <v>3790</v>
      </c>
      <c r="Q793" s="565">
        <v>22.35</v>
      </c>
      <c r="R793" s="565"/>
      <c r="S793" s="565">
        <f>(1500+4000+120+500+0+0)/2088*1</f>
        <v>2.9310344827586206</v>
      </c>
      <c r="T793" s="565">
        <v>22.35</v>
      </c>
      <c r="U793" s="565">
        <f t="shared" si="24"/>
        <v>25.281034482758621</v>
      </c>
      <c r="V793" s="441">
        <v>100</v>
      </c>
      <c r="W793" s="441">
        <f>ROUND(100/244920*244920,0)</f>
        <v>100</v>
      </c>
      <c r="X793" s="566" t="s">
        <v>3774</v>
      </c>
      <c r="Y793" s="470"/>
      <c r="Z793" s="470"/>
      <c r="AA793" s="470"/>
      <c r="AB793" s="441">
        <v>66</v>
      </c>
      <c r="AC793" s="470"/>
      <c r="AD793" s="565">
        <v>12.57</v>
      </c>
      <c r="AE793" s="119">
        <v>5</v>
      </c>
      <c r="AF793" s="441">
        <v>100</v>
      </c>
      <c r="AG793" s="567" t="s">
        <v>3783</v>
      </c>
      <c r="AH793" s="441" t="s">
        <v>3784</v>
      </c>
      <c r="AI793" s="441">
        <v>90</v>
      </c>
      <c r="AJ793" s="441" t="s">
        <v>8153</v>
      </c>
      <c r="AK793" s="441" t="s">
        <v>3785</v>
      </c>
      <c r="AL793" s="441">
        <v>10</v>
      </c>
      <c r="AM793" s="441"/>
      <c r="AN793" s="441"/>
      <c r="AO793" s="441"/>
      <c r="AP793" s="441"/>
      <c r="AQ793" s="441"/>
      <c r="AR793" s="441"/>
      <c r="AS793" s="441"/>
      <c r="AT793" s="441"/>
      <c r="AU793" s="441"/>
      <c r="AV793" s="441"/>
      <c r="AW793" s="441"/>
      <c r="AX793" s="441"/>
      <c r="AY793" s="568"/>
      <c r="AZ793" s="63"/>
      <c r="BA793" s="83"/>
      <c r="BB793" s="84"/>
      <c r="BC793" s="84"/>
      <c r="BD793" s="84"/>
      <c r="BE793" s="63"/>
      <c r="BF793" s="63"/>
      <c r="BG793" s="63"/>
      <c r="BH793" s="63"/>
      <c r="BI793" s="63"/>
      <c r="BJ793" s="63"/>
      <c r="BK793" s="63"/>
      <c r="BL793" s="63"/>
      <c r="BM793" s="63"/>
      <c r="BN793" s="63"/>
      <c r="BO793" s="63"/>
      <c r="BP793" s="63"/>
      <c r="BQ793" s="63"/>
      <c r="BR793" s="63"/>
      <c r="BS793" s="63"/>
      <c r="BT793" s="63"/>
      <c r="BU793" s="63"/>
      <c r="BV793" s="63"/>
      <c r="BW793" s="63"/>
      <c r="BX793" s="63"/>
      <c r="BY793" s="63"/>
      <c r="BZ793" s="63"/>
      <c r="CA793" s="63"/>
      <c r="CB793" s="63"/>
      <c r="CC793" s="63"/>
      <c r="CD793" s="63"/>
      <c r="CE793" s="63"/>
      <c r="CF793" s="63"/>
      <c r="CG793" s="63"/>
      <c r="CH793" s="63"/>
      <c r="CI793" s="63"/>
      <c r="CJ793" s="63"/>
      <c r="CK793" s="63"/>
      <c r="CL793" s="63"/>
      <c r="CM793" s="63"/>
      <c r="CN793" s="63"/>
      <c r="CO793" s="63"/>
      <c r="CP793" s="63"/>
      <c r="CQ793" s="63"/>
      <c r="CR793" s="63"/>
      <c r="CS793" s="63"/>
      <c r="CT793" s="63"/>
      <c r="CU793" s="63"/>
      <c r="CV793" s="63"/>
      <c r="CW793" s="63"/>
      <c r="CX793" s="63"/>
      <c r="CY793" s="63"/>
      <c r="CZ793" s="63"/>
      <c r="DA793" s="63"/>
      <c r="DB793" s="63"/>
      <c r="DC793" s="63"/>
      <c r="DD793" s="63"/>
      <c r="DE793" s="63"/>
      <c r="DF793" s="63"/>
      <c r="DG793" s="63"/>
      <c r="DH793" s="63"/>
      <c r="DI793" s="63"/>
      <c r="DJ793" s="63"/>
      <c r="DK793" s="63"/>
      <c r="DL793" s="63"/>
      <c r="DM793" s="63"/>
      <c r="DN793" s="63"/>
      <c r="DO793" s="63"/>
      <c r="DP793" s="63"/>
      <c r="DQ793" s="63"/>
      <c r="DR793" s="63"/>
      <c r="DS793" s="63"/>
      <c r="DT793" s="63"/>
      <c r="DU793" s="63"/>
      <c r="DV793" s="63"/>
      <c r="DW793" s="63"/>
      <c r="DX793" s="63"/>
      <c r="DY793" s="63"/>
      <c r="DZ793" s="63"/>
      <c r="EA793" s="63"/>
      <c r="EB793" s="63"/>
      <c r="EC793" s="63"/>
      <c r="ED793" s="63"/>
      <c r="EE793" s="63"/>
      <c r="EF793" s="63"/>
      <c r="EG793" s="63"/>
      <c r="EH793" s="63"/>
      <c r="EI793" s="63"/>
      <c r="EJ793" s="63"/>
      <c r="EK793" s="63"/>
      <c r="EL793" s="63"/>
      <c r="EM793" s="63"/>
      <c r="EN793" s="63"/>
      <c r="EO793" s="63"/>
      <c r="EP793" s="63"/>
      <c r="EQ793" s="63"/>
      <c r="ER793" s="63"/>
      <c r="ES793" s="63"/>
      <c r="ET793" s="63"/>
      <c r="EU793" s="63"/>
      <c r="EV793" s="63"/>
      <c r="EW793" s="63"/>
      <c r="EX793" s="63"/>
      <c r="EY793" s="63"/>
      <c r="EZ793" s="63"/>
      <c r="FA793" s="63"/>
      <c r="FB793" s="63"/>
      <c r="FC793" s="63"/>
      <c r="FD793" s="63"/>
      <c r="FE793" s="63"/>
      <c r="FF793" s="63"/>
      <c r="FG793" s="63"/>
      <c r="FH793" s="63"/>
      <c r="FI793" s="63"/>
      <c r="FJ793" s="63"/>
      <c r="FK793" s="63"/>
      <c r="FL793" s="63"/>
      <c r="FM793" s="63"/>
      <c r="FN793" s="63"/>
      <c r="FO793" s="63"/>
      <c r="FP793" s="63"/>
      <c r="FQ793" s="63"/>
      <c r="FR793" s="63"/>
      <c r="FS793" s="63"/>
      <c r="FT793" s="63"/>
      <c r="FU793" s="63"/>
      <c r="FV793" s="63"/>
      <c r="FW793" s="63"/>
      <c r="FX793" s="63"/>
      <c r="FY793" s="63"/>
      <c r="FZ793" s="63"/>
      <c r="GA793" s="63"/>
      <c r="GB793" s="63"/>
      <c r="GC793" s="63"/>
      <c r="GD793" s="63"/>
      <c r="GE793" s="63"/>
      <c r="GF793" s="63"/>
      <c r="GG793" s="63"/>
      <c r="GH793" s="63"/>
      <c r="GI793" s="63"/>
      <c r="GJ793" s="63"/>
      <c r="GK793" s="63"/>
      <c r="GL793" s="63"/>
      <c r="GM793" s="63"/>
      <c r="GN793" s="63"/>
      <c r="GO793" s="63"/>
      <c r="GP793" s="63"/>
      <c r="GQ793" s="63"/>
      <c r="GR793" s="63"/>
      <c r="GS793" s="63"/>
      <c r="GT793" s="63"/>
      <c r="GU793" s="63"/>
      <c r="GV793" s="63"/>
      <c r="GW793" s="63"/>
      <c r="GX793" s="63"/>
      <c r="GY793" s="63"/>
      <c r="GZ793" s="63"/>
      <c r="HA793" s="63"/>
      <c r="HB793" s="63"/>
      <c r="HC793" s="63"/>
      <c r="HD793" s="63"/>
      <c r="HE793" s="63"/>
      <c r="HF793" s="63"/>
      <c r="HG793" s="63"/>
      <c r="HH793" s="63"/>
      <c r="HI793" s="63"/>
      <c r="HJ793" s="63"/>
      <c r="HK793" s="63"/>
      <c r="HL793" s="63"/>
      <c r="HM793" s="63"/>
      <c r="HN793" s="63"/>
      <c r="HO793" s="63"/>
      <c r="HP793" s="63"/>
      <c r="HQ793" s="63"/>
      <c r="HR793" s="63"/>
      <c r="HS793" s="63"/>
      <c r="HT793" s="63"/>
      <c r="HU793" s="63"/>
      <c r="HV793" s="63"/>
      <c r="HW793" s="63"/>
      <c r="HX793" s="63"/>
      <c r="HY793" s="63"/>
      <c r="HZ793" s="63"/>
      <c r="IA793" s="63"/>
      <c r="IB793" s="63"/>
      <c r="IC793" s="63"/>
      <c r="ID793" s="63"/>
      <c r="IE793" s="63"/>
      <c r="IF793" s="63"/>
      <c r="IG793" s="63"/>
      <c r="IH793" s="63"/>
      <c r="II793" s="63"/>
      <c r="IJ793" s="63"/>
      <c r="IK793" s="63"/>
      <c r="IL793" s="63"/>
      <c r="IM793" s="63"/>
      <c r="IN793" s="63"/>
      <c r="IO793" s="63"/>
    </row>
    <row r="794" spans="1:249" s="39" customFormat="1" ht="216.75" customHeight="1" x14ac:dyDescent="0.3">
      <c r="A794" s="119">
        <v>2990</v>
      </c>
      <c r="B794" s="119" t="s">
        <v>3766</v>
      </c>
      <c r="C794" s="441" t="s">
        <v>3767</v>
      </c>
      <c r="D794" s="117" t="s">
        <v>8153</v>
      </c>
      <c r="E794" s="134" t="s">
        <v>2314</v>
      </c>
      <c r="F794" s="569" t="s">
        <v>4019</v>
      </c>
      <c r="G794" s="570" t="s">
        <v>3791</v>
      </c>
      <c r="H794" s="441">
        <v>2010</v>
      </c>
      <c r="I794" s="134" t="s">
        <v>3792</v>
      </c>
      <c r="J794" s="564">
        <v>159981.9</v>
      </c>
      <c r="K794" s="441" t="s">
        <v>6273</v>
      </c>
      <c r="L794" s="134" t="s">
        <v>3793</v>
      </c>
      <c r="M794" s="134" t="s">
        <v>3794</v>
      </c>
      <c r="N794" s="441" t="s">
        <v>8774</v>
      </c>
      <c r="O794" s="441" t="s">
        <v>3795</v>
      </c>
      <c r="P794" s="134" t="s">
        <v>3796</v>
      </c>
      <c r="Q794" s="565">
        <v>22.35</v>
      </c>
      <c r="R794" s="565"/>
      <c r="S794" s="565">
        <f>(10000+10000+1000+1000+0+0)/2088*1</f>
        <v>10.536398467432949</v>
      </c>
      <c r="T794" s="565">
        <v>22.35</v>
      </c>
      <c r="U794" s="565">
        <f t="shared" si="24"/>
        <v>32.886398467432954</v>
      </c>
      <c r="V794" s="441">
        <v>100</v>
      </c>
      <c r="W794" s="441">
        <f>ROUND(100/159981.9*159981.9,0)</f>
        <v>100</v>
      </c>
      <c r="X794" s="566" t="s">
        <v>3774</v>
      </c>
      <c r="Y794" s="470"/>
      <c r="Z794" s="470"/>
      <c r="AA794" s="470"/>
      <c r="AB794" s="441">
        <v>66</v>
      </c>
      <c r="AC794" s="470"/>
      <c r="AD794" s="565">
        <v>12.57</v>
      </c>
      <c r="AE794" s="119">
        <v>3</v>
      </c>
      <c r="AF794" s="441">
        <v>100</v>
      </c>
      <c r="AG794" s="567" t="s">
        <v>2313</v>
      </c>
      <c r="AH794" s="441" t="s">
        <v>3797</v>
      </c>
      <c r="AI794" s="441">
        <v>80</v>
      </c>
      <c r="AJ794" s="441" t="s">
        <v>8153</v>
      </c>
      <c r="AK794" s="441" t="s">
        <v>3785</v>
      </c>
      <c r="AL794" s="441">
        <v>10</v>
      </c>
      <c r="AM794" s="441" t="s">
        <v>3798</v>
      </c>
      <c r="AN794" s="441" t="s">
        <v>3797</v>
      </c>
      <c r="AO794" s="441">
        <v>10</v>
      </c>
      <c r="AP794" s="441"/>
      <c r="AQ794" s="441"/>
      <c r="AR794" s="441"/>
      <c r="AS794" s="441"/>
      <c r="AT794" s="441"/>
      <c r="AU794" s="441"/>
      <c r="AV794" s="441"/>
      <c r="AW794" s="441"/>
      <c r="AX794" s="441"/>
      <c r="AY794" s="568"/>
      <c r="AZ794" s="63"/>
      <c r="BA794" s="83"/>
      <c r="BB794" s="84"/>
      <c r="BC794" s="84"/>
      <c r="BD794" s="84"/>
      <c r="BE794" s="63"/>
      <c r="BF794" s="63"/>
      <c r="BG794" s="63"/>
      <c r="BH794" s="63"/>
      <c r="BI794" s="63"/>
      <c r="BJ794" s="63"/>
      <c r="BK794" s="63"/>
      <c r="BL794" s="63"/>
      <c r="BM794" s="63"/>
      <c r="BN794" s="63"/>
      <c r="BO794" s="63"/>
      <c r="BP794" s="63"/>
      <c r="BQ794" s="63"/>
      <c r="BR794" s="63"/>
      <c r="BS794" s="63"/>
      <c r="BT794" s="63"/>
      <c r="BU794" s="63"/>
      <c r="BV794" s="63"/>
      <c r="BW794" s="63"/>
      <c r="BX794" s="63"/>
      <c r="BY794" s="63"/>
      <c r="BZ794" s="63"/>
      <c r="CA794" s="63"/>
      <c r="CB794" s="63"/>
      <c r="CC794" s="63"/>
      <c r="CD794" s="63"/>
      <c r="CE794" s="63"/>
      <c r="CF794" s="63"/>
      <c r="CG794" s="63"/>
      <c r="CH794" s="63"/>
      <c r="CI794" s="63"/>
      <c r="CJ794" s="63"/>
      <c r="CK794" s="63"/>
      <c r="CL794" s="63"/>
      <c r="CM794" s="63"/>
      <c r="CN794" s="63"/>
      <c r="CO794" s="63"/>
      <c r="CP794" s="63"/>
      <c r="CQ794" s="63"/>
      <c r="CR794" s="63"/>
      <c r="CS794" s="63"/>
      <c r="CT794" s="63"/>
      <c r="CU794" s="63"/>
      <c r="CV794" s="63"/>
      <c r="CW794" s="63"/>
      <c r="CX794" s="63"/>
      <c r="CY794" s="63"/>
      <c r="CZ794" s="63"/>
      <c r="DA794" s="63"/>
      <c r="DB794" s="63"/>
      <c r="DC794" s="63"/>
      <c r="DD794" s="63"/>
      <c r="DE794" s="63"/>
      <c r="DF794" s="63"/>
      <c r="DG794" s="63"/>
      <c r="DH794" s="63"/>
      <c r="DI794" s="63"/>
      <c r="DJ794" s="63"/>
      <c r="DK794" s="63"/>
      <c r="DL794" s="63"/>
      <c r="DM794" s="63"/>
      <c r="DN794" s="63"/>
      <c r="DO794" s="63"/>
      <c r="DP794" s="63"/>
      <c r="DQ794" s="63"/>
      <c r="DR794" s="63"/>
      <c r="DS794" s="63"/>
      <c r="DT794" s="63"/>
      <c r="DU794" s="63"/>
      <c r="DV794" s="63"/>
      <c r="DW794" s="63"/>
      <c r="DX794" s="63"/>
      <c r="DY794" s="63"/>
      <c r="DZ794" s="63"/>
      <c r="EA794" s="63"/>
      <c r="EB794" s="63"/>
      <c r="EC794" s="63"/>
      <c r="ED794" s="63"/>
      <c r="EE794" s="63"/>
      <c r="EF794" s="63"/>
      <c r="EG794" s="63"/>
      <c r="EH794" s="63"/>
      <c r="EI794" s="63"/>
      <c r="EJ794" s="63"/>
      <c r="EK794" s="63"/>
      <c r="EL794" s="63"/>
      <c r="EM794" s="63"/>
      <c r="EN794" s="63"/>
      <c r="EO794" s="63"/>
      <c r="EP794" s="63"/>
      <c r="EQ794" s="63"/>
      <c r="ER794" s="63"/>
      <c r="ES794" s="63"/>
      <c r="ET794" s="63"/>
      <c r="EU794" s="63"/>
      <c r="EV794" s="63"/>
      <c r="EW794" s="63"/>
      <c r="EX794" s="63"/>
      <c r="EY794" s="63"/>
      <c r="EZ794" s="63"/>
      <c r="FA794" s="63"/>
      <c r="FB794" s="63"/>
      <c r="FC794" s="63"/>
      <c r="FD794" s="63"/>
      <c r="FE794" s="63"/>
      <c r="FF794" s="63"/>
      <c r="FG794" s="63"/>
      <c r="FH794" s="63"/>
      <c r="FI794" s="63"/>
      <c r="FJ794" s="63"/>
      <c r="FK794" s="63"/>
      <c r="FL794" s="63"/>
      <c r="FM794" s="63"/>
      <c r="FN794" s="63"/>
      <c r="FO794" s="63"/>
      <c r="FP794" s="63"/>
      <c r="FQ794" s="63"/>
      <c r="FR794" s="63"/>
      <c r="FS794" s="63"/>
      <c r="FT794" s="63"/>
      <c r="FU794" s="63"/>
      <c r="FV794" s="63"/>
      <c r="FW794" s="63"/>
      <c r="FX794" s="63"/>
      <c r="FY794" s="63"/>
      <c r="FZ794" s="63"/>
      <c r="GA794" s="63"/>
      <c r="GB794" s="63"/>
      <c r="GC794" s="63"/>
      <c r="GD794" s="63"/>
      <c r="GE794" s="63"/>
      <c r="GF794" s="63"/>
      <c r="GG794" s="63"/>
      <c r="GH794" s="63"/>
      <c r="GI794" s="63"/>
      <c r="GJ794" s="63"/>
      <c r="GK794" s="63"/>
      <c r="GL794" s="63"/>
      <c r="GM794" s="63"/>
      <c r="GN794" s="63"/>
      <c r="GO794" s="63"/>
      <c r="GP794" s="63"/>
      <c r="GQ794" s="63"/>
      <c r="GR794" s="63"/>
      <c r="GS794" s="63"/>
      <c r="GT794" s="63"/>
      <c r="GU794" s="63"/>
      <c r="GV794" s="63"/>
      <c r="GW794" s="63"/>
      <c r="GX794" s="63"/>
      <c r="GY794" s="63"/>
      <c r="GZ794" s="63"/>
      <c r="HA794" s="63"/>
      <c r="HB794" s="63"/>
      <c r="HC794" s="63"/>
      <c r="HD794" s="63"/>
      <c r="HE794" s="63"/>
      <c r="HF794" s="63"/>
      <c r="HG794" s="63"/>
      <c r="HH794" s="63"/>
      <c r="HI794" s="63"/>
      <c r="HJ794" s="63"/>
      <c r="HK794" s="63"/>
      <c r="HL794" s="63"/>
      <c r="HM794" s="63"/>
      <c r="HN794" s="63"/>
      <c r="HO794" s="63"/>
      <c r="HP794" s="63"/>
      <c r="HQ794" s="63"/>
      <c r="HR794" s="63"/>
      <c r="HS794" s="63"/>
      <c r="HT794" s="63"/>
      <c r="HU794" s="63"/>
      <c r="HV794" s="63"/>
      <c r="HW794" s="63"/>
      <c r="HX794" s="63"/>
      <c r="HY794" s="63"/>
      <c r="HZ794" s="63"/>
      <c r="IA794" s="63"/>
      <c r="IB794" s="63"/>
      <c r="IC794" s="63"/>
      <c r="ID794" s="63"/>
      <c r="IE794" s="63"/>
      <c r="IF794" s="63"/>
      <c r="IG794" s="63"/>
      <c r="IH794" s="63"/>
      <c r="II794" s="63"/>
      <c r="IJ794" s="63"/>
      <c r="IK794" s="63"/>
      <c r="IL794" s="63"/>
      <c r="IM794" s="63"/>
      <c r="IN794" s="63"/>
      <c r="IO794" s="63"/>
    </row>
    <row r="795" spans="1:249" s="39" customFormat="1" ht="82.8" x14ac:dyDescent="0.3">
      <c r="A795" s="119">
        <v>2990</v>
      </c>
      <c r="B795" s="119" t="s">
        <v>3766</v>
      </c>
      <c r="C795" s="441" t="s">
        <v>3767</v>
      </c>
      <c r="D795" s="117" t="s">
        <v>8153</v>
      </c>
      <c r="E795" s="134" t="s">
        <v>2314</v>
      </c>
      <c r="F795" s="569" t="s">
        <v>4019</v>
      </c>
      <c r="G795" s="570" t="s">
        <v>3799</v>
      </c>
      <c r="H795" s="441">
        <v>2011</v>
      </c>
      <c r="I795" s="134" t="s">
        <v>3800</v>
      </c>
      <c r="J795" s="564">
        <v>175336.82</v>
      </c>
      <c r="K795" s="441" t="s">
        <v>6273</v>
      </c>
      <c r="L795" s="134" t="s">
        <v>3793</v>
      </c>
      <c r="M795" s="134" t="s">
        <v>3794</v>
      </c>
      <c r="N795" s="441" t="s">
        <v>3801</v>
      </c>
      <c r="O795" s="441" t="s">
        <v>3802</v>
      </c>
      <c r="P795" s="134" t="s">
        <v>3803</v>
      </c>
      <c r="Q795" s="565">
        <v>22.35</v>
      </c>
      <c r="R795" s="565"/>
      <c r="S795" s="565">
        <f>(10000+10000+1000+1000+0+0)/2088*1</f>
        <v>10.536398467432949</v>
      </c>
      <c r="T795" s="565">
        <v>22.35</v>
      </c>
      <c r="U795" s="565">
        <f t="shared" si="24"/>
        <v>32.886398467432954</v>
      </c>
      <c r="V795" s="441">
        <v>100</v>
      </c>
      <c r="W795" s="441">
        <f>ROUND(100/175336.82*175336.82,0)</f>
        <v>100</v>
      </c>
      <c r="X795" s="566" t="s">
        <v>3774</v>
      </c>
      <c r="Y795" s="470"/>
      <c r="Z795" s="470"/>
      <c r="AA795" s="470"/>
      <c r="AB795" s="441">
        <v>66</v>
      </c>
      <c r="AC795" s="470"/>
      <c r="AD795" s="565">
        <v>12.57</v>
      </c>
      <c r="AE795" s="119">
        <v>5</v>
      </c>
      <c r="AF795" s="441">
        <v>100</v>
      </c>
      <c r="AG795" s="567" t="s">
        <v>2313</v>
      </c>
      <c r="AH795" s="441" t="s">
        <v>3797</v>
      </c>
      <c r="AI795" s="441">
        <v>80</v>
      </c>
      <c r="AJ795" s="441" t="s">
        <v>8153</v>
      </c>
      <c r="AK795" s="441" t="s">
        <v>3785</v>
      </c>
      <c r="AL795" s="441">
        <v>10</v>
      </c>
      <c r="AM795" s="441" t="s">
        <v>3798</v>
      </c>
      <c r="AN795" s="441" t="s">
        <v>3797</v>
      </c>
      <c r="AO795" s="441">
        <v>10</v>
      </c>
      <c r="AP795" s="441"/>
      <c r="AQ795" s="441"/>
      <c r="AR795" s="441"/>
      <c r="AS795" s="441"/>
      <c r="AT795" s="441"/>
      <c r="AU795" s="441"/>
      <c r="AV795" s="441"/>
      <c r="AW795" s="441"/>
      <c r="AX795" s="441"/>
      <c r="AY795" s="568"/>
      <c r="AZ795" s="63"/>
      <c r="BA795" s="83"/>
      <c r="BB795" s="84"/>
      <c r="BC795" s="84"/>
      <c r="BD795" s="84"/>
      <c r="BE795" s="63"/>
      <c r="BF795" s="63"/>
      <c r="BG795" s="63"/>
      <c r="BH795" s="63"/>
      <c r="BI795" s="63"/>
      <c r="BJ795" s="63"/>
      <c r="BK795" s="63"/>
      <c r="BL795" s="63"/>
      <c r="BM795" s="63"/>
      <c r="BN795" s="63"/>
      <c r="BO795" s="63"/>
      <c r="BP795" s="63"/>
      <c r="BQ795" s="63"/>
      <c r="BR795" s="63"/>
      <c r="BS795" s="63"/>
      <c r="BT795" s="63"/>
      <c r="BU795" s="63"/>
      <c r="BV795" s="63"/>
      <c r="BW795" s="63"/>
      <c r="BX795" s="63"/>
      <c r="BY795" s="63"/>
      <c r="BZ795" s="63"/>
      <c r="CA795" s="63"/>
      <c r="CB795" s="63"/>
      <c r="CC795" s="63"/>
      <c r="CD795" s="63"/>
      <c r="CE795" s="63"/>
      <c r="CF795" s="63"/>
      <c r="CG795" s="63"/>
      <c r="CH795" s="63"/>
      <c r="CI795" s="63"/>
      <c r="CJ795" s="63"/>
      <c r="CK795" s="63"/>
      <c r="CL795" s="63"/>
      <c r="CM795" s="63"/>
      <c r="CN795" s="63"/>
      <c r="CO795" s="63"/>
      <c r="CP795" s="63"/>
      <c r="CQ795" s="63"/>
      <c r="CR795" s="63"/>
      <c r="CS795" s="63"/>
      <c r="CT795" s="63"/>
      <c r="CU795" s="63"/>
      <c r="CV795" s="63"/>
      <c r="CW795" s="63"/>
      <c r="CX795" s="63"/>
      <c r="CY795" s="63"/>
      <c r="CZ795" s="63"/>
      <c r="DA795" s="63"/>
      <c r="DB795" s="63"/>
      <c r="DC795" s="63"/>
      <c r="DD795" s="63"/>
      <c r="DE795" s="63"/>
      <c r="DF795" s="63"/>
      <c r="DG795" s="63"/>
      <c r="DH795" s="63"/>
      <c r="DI795" s="63"/>
      <c r="DJ795" s="63"/>
      <c r="DK795" s="63"/>
      <c r="DL795" s="63"/>
      <c r="DM795" s="63"/>
      <c r="DN795" s="63"/>
      <c r="DO795" s="63"/>
      <c r="DP795" s="63"/>
      <c r="DQ795" s="63"/>
      <c r="DR795" s="63"/>
      <c r="DS795" s="63"/>
      <c r="DT795" s="63"/>
      <c r="DU795" s="63"/>
      <c r="DV795" s="63"/>
      <c r="DW795" s="63"/>
      <c r="DX795" s="63"/>
      <c r="DY795" s="63"/>
      <c r="DZ795" s="63"/>
      <c r="EA795" s="63"/>
      <c r="EB795" s="63"/>
      <c r="EC795" s="63"/>
      <c r="ED795" s="63"/>
      <c r="EE795" s="63"/>
      <c r="EF795" s="63"/>
      <c r="EG795" s="63"/>
      <c r="EH795" s="63"/>
      <c r="EI795" s="63"/>
      <c r="EJ795" s="63"/>
      <c r="EK795" s="63"/>
      <c r="EL795" s="63"/>
      <c r="EM795" s="63"/>
      <c r="EN795" s="63"/>
      <c r="EO795" s="63"/>
      <c r="EP795" s="63"/>
      <c r="EQ795" s="63"/>
      <c r="ER795" s="63"/>
      <c r="ES795" s="63"/>
      <c r="ET795" s="63"/>
      <c r="EU795" s="63"/>
      <c r="EV795" s="63"/>
      <c r="EW795" s="63"/>
      <c r="EX795" s="63"/>
      <c r="EY795" s="63"/>
      <c r="EZ795" s="63"/>
      <c r="FA795" s="63"/>
      <c r="FB795" s="63"/>
      <c r="FC795" s="63"/>
      <c r="FD795" s="63"/>
      <c r="FE795" s="63"/>
      <c r="FF795" s="63"/>
      <c r="FG795" s="63"/>
      <c r="FH795" s="63"/>
      <c r="FI795" s="63"/>
      <c r="FJ795" s="63"/>
      <c r="FK795" s="63"/>
      <c r="FL795" s="63"/>
      <c r="FM795" s="63"/>
      <c r="FN795" s="63"/>
      <c r="FO795" s="63"/>
      <c r="FP795" s="63"/>
      <c r="FQ795" s="63"/>
      <c r="FR795" s="63"/>
      <c r="FS795" s="63"/>
      <c r="FT795" s="63"/>
      <c r="FU795" s="63"/>
      <c r="FV795" s="63"/>
      <c r="FW795" s="63"/>
      <c r="FX795" s="63"/>
      <c r="FY795" s="63"/>
      <c r="FZ795" s="63"/>
      <c r="GA795" s="63"/>
      <c r="GB795" s="63"/>
      <c r="GC795" s="63"/>
      <c r="GD795" s="63"/>
      <c r="GE795" s="63"/>
      <c r="GF795" s="63"/>
      <c r="GG795" s="63"/>
      <c r="GH795" s="63"/>
      <c r="GI795" s="63"/>
      <c r="GJ795" s="63"/>
      <c r="GK795" s="63"/>
      <c r="GL795" s="63"/>
      <c r="GM795" s="63"/>
      <c r="GN795" s="63"/>
      <c r="GO795" s="63"/>
      <c r="GP795" s="63"/>
      <c r="GQ795" s="63"/>
      <c r="GR795" s="63"/>
      <c r="GS795" s="63"/>
      <c r="GT795" s="63"/>
      <c r="GU795" s="63"/>
      <c r="GV795" s="63"/>
      <c r="GW795" s="63"/>
      <c r="GX795" s="63"/>
      <c r="GY795" s="63"/>
      <c r="GZ795" s="63"/>
      <c r="HA795" s="63"/>
      <c r="HB795" s="63"/>
      <c r="HC795" s="63"/>
      <c r="HD795" s="63"/>
      <c r="HE795" s="63"/>
      <c r="HF795" s="63"/>
      <c r="HG795" s="63"/>
      <c r="HH795" s="63"/>
      <c r="HI795" s="63"/>
      <c r="HJ795" s="63"/>
      <c r="HK795" s="63"/>
      <c r="HL795" s="63"/>
      <c r="HM795" s="63"/>
      <c r="HN795" s="63"/>
      <c r="HO795" s="63"/>
      <c r="HP795" s="63"/>
      <c r="HQ795" s="63"/>
      <c r="HR795" s="63"/>
      <c r="HS795" s="63"/>
      <c r="HT795" s="63"/>
      <c r="HU795" s="63"/>
      <c r="HV795" s="63"/>
      <c r="HW795" s="63"/>
      <c r="HX795" s="63"/>
      <c r="HY795" s="63"/>
      <c r="HZ795" s="63"/>
      <c r="IA795" s="63"/>
      <c r="IB795" s="63"/>
      <c r="IC795" s="63"/>
      <c r="ID795" s="63"/>
      <c r="IE795" s="63"/>
      <c r="IF795" s="63"/>
      <c r="IG795" s="63"/>
      <c r="IH795" s="63"/>
      <c r="II795" s="63"/>
      <c r="IJ795" s="63"/>
      <c r="IK795" s="63"/>
      <c r="IL795" s="63"/>
      <c r="IM795" s="63"/>
      <c r="IN795" s="63"/>
      <c r="IO795" s="63"/>
    </row>
    <row r="796" spans="1:249" s="39" customFormat="1" ht="82.8" x14ac:dyDescent="0.3">
      <c r="A796" s="119">
        <v>2990</v>
      </c>
      <c r="B796" s="119" t="s">
        <v>3766</v>
      </c>
      <c r="C796" s="441" t="s">
        <v>3767</v>
      </c>
      <c r="D796" s="117" t="s">
        <v>8153</v>
      </c>
      <c r="E796" s="134" t="s">
        <v>2314</v>
      </c>
      <c r="F796" s="569" t="s">
        <v>4019</v>
      </c>
      <c r="G796" s="570" t="s">
        <v>3804</v>
      </c>
      <c r="H796" s="441">
        <v>2011</v>
      </c>
      <c r="I796" s="134" t="s">
        <v>3805</v>
      </c>
      <c r="J796" s="564">
        <v>179156.45</v>
      </c>
      <c r="K796" s="441" t="s">
        <v>6273</v>
      </c>
      <c r="L796" s="134" t="s">
        <v>3793</v>
      </c>
      <c r="M796" s="134" t="s">
        <v>3794</v>
      </c>
      <c r="N796" s="441" t="s">
        <v>3801</v>
      </c>
      <c r="O796" s="441" t="s">
        <v>3802</v>
      </c>
      <c r="P796" s="134" t="s">
        <v>3806</v>
      </c>
      <c r="Q796" s="565">
        <v>22.35</v>
      </c>
      <c r="R796" s="565"/>
      <c r="S796" s="565">
        <f>(10000+10000+1000+1000+0+0)/2088*1</f>
        <v>10.536398467432949</v>
      </c>
      <c r="T796" s="565">
        <v>22.35</v>
      </c>
      <c r="U796" s="565">
        <f t="shared" si="24"/>
        <v>32.886398467432954</v>
      </c>
      <c r="V796" s="441">
        <v>100</v>
      </c>
      <c r="W796" s="441">
        <f>ROUND(100/179156.45*179156.45,0)</f>
        <v>100</v>
      </c>
      <c r="X796" s="566" t="s">
        <v>3774</v>
      </c>
      <c r="Y796" s="470"/>
      <c r="Z796" s="470"/>
      <c r="AA796" s="470"/>
      <c r="AB796" s="441">
        <v>66</v>
      </c>
      <c r="AC796" s="470"/>
      <c r="AD796" s="565">
        <v>12.57</v>
      </c>
      <c r="AE796" s="119">
        <v>5</v>
      </c>
      <c r="AF796" s="441">
        <v>100</v>
      </c>
      <c r="AG796" s="567" t="s">
        <v>2313</v>
      </c>
      <c r="AH796" s="441" t="s">
        <v>3797</v>
      </c>
      <c r="AI796" s="441">
        <v>80</v>
      </c>
      <c r="AJ796" s="441" t="s">
        <v>8153</v>
      </c>
      <c r="AK796" s="441" t="s">
        <v>3785</v>
      </c>
      <c r="AL796" s="441">
        <v>10</v>
      </c>
      <c r="AM796" s="441" t="s">
        <v>3798</v>
      </c>
      <c r="AN796" s="441" t="s">
        <v>3797</v>
      </c>
      <c r="AO796" s="441">
        <v>10</v>
      </c>
      <c r="AP796" s="441"/>
      <c r="AQ796" s="441"/>
      <c r="AR796" s="441"/>
      <c r="AS796" s="441"/>
      <c r="AT796" s="441"/>
      <c r="AU796" s="441"/>
      <c r="AV796" s="441"/>
      <c r="AW796" s="441"/>
      <c r="AX796" s="441"/>
      <c r="AY796" s="568"/>
      <c r="AZ796" s="63"/>
      <c r="BA796" s="83"/>
      <c r="BB796" s="84"/>
      <c r="BC796" s="84"/>
      <c r="BD796" s="84"/>
      <c r="BE796" s="63"/>
      <c r="BF796" s="63"/>
      <c r="BG796" s="63"/>
      <c r="BH796" s="63"/>
      <c r="BI796" s="63"/>
      <c r="BJ796" s="63"/>
      <c r="BK796" s="63"/>
      <c r="BL796" s="63"/>
      <c r="BM796" s="63"/>
      <c r="BN796" s="63"/>
      <c r="BO796" s="63"/>
      <c r="BP796" s="63"/>
      <c r="BQ796" s="63"/>
      <c r="BR796" s="63"/>
      <c r="BS796" s="63"/>
      <c r="BT796" s="63"/>
      <c r="BU796" s="63"/>
      <c r="BV796" s="63"/>
      <c r="BW796" s="63"/>
      <c r="BX796" s="63"/>
      <c r="BY796" s="63"/>
      <c r="BZ796" s="63"/>
      <c r="CA796" s="63"/>
      <c r="CB796" s="63"/>
      <c r="CC796" s="63"/>
      <c r="CD796" s="63"/>
      <c r="CE796" s="63"/>
      <c r="CF796" s="63"/>
      <c r="CG796" s="63"/>
      <c r="CH796" s="63"/>
      <c r="CI796" s="63"/>
      <c r="CJ796" s="63"/>
      <c r="CK796" s="63"/>
      <c r="CL796" s="63"/>
      <c r="CM796" s="63"/>
      <c r="CN796" s="63"/>
      <c r="CO796" s="63"/>
      <c r="CP796" s="63"/>
      <c r="CQ796" s="63"/>
      <c r="CR796" s="63"/>
      <c r="CS796" s="63"/>
      <c r="CT796" s="63"/>
      <c r="CU796" s="63"/>
      <c r="CV796" s="63"/>
      <c r="CW796" s="63"/>
      <c r="CX796" s="63"/>
      <c r="CY796" s="63"/>
      <c r="CZ796" s="63"/>
      <c r="DA796" s="63"/>
      <c r="DB796" s="63"/>
      <c r="DC796" s="63"/>
      <c r="DD796" s="63"/>
      <c r="DE796" s="63"/>
      <c r="DF796" s="63"/>
      <c r="DG796" s="63"/>
      <c r="DH796" s="63"/>
      <c r="DI796" s="63"/>
      <c r="DJ796" s="63"/>
      <c r="DK796" s="63"/>
      <c r="DL796" s="63"/>
      <c r="DM796" s="63"/>
      <c r="DN796" s="63"/>
      <c r="DO796" s="63"/>
      <c r="DP796" s="63"/>
      <c r="DQ796" s="63"/>
      <c r="DR796" s="63"/>
      <c r="DS796" s="63"/>
      <c r="DT796" s="63"/>
      <c r="DU796" s="63"/>
      <c r="DV796" s="63"/>
      <c r="DW796" s="63"/>
      <c r="DX796" s="63"/>
      <c r="DY796" s="63"/>
      <c r="DZ796" s="63"/>
      <c r="EA796" s="63"/>
      <c r="EB796" s="63"/>
      <c r="EC796" s="63"/>
      <c r="ED796" s="63"/>
      <c r="EE796" s="63"/>
      <c r="EF796" s="63"/>
      <c r="EG796" s="63"/>
      <c r="EH796" s="63"/>
      <c r="EI796" s="63"/>
      <c r="EJ796" s="63"/>
      <c r="EK796" s="63"/>
      <c r="EL796" s="63"/>
      <c r="EM796" s="63"/>
      <c r="EN796" s="63"/>
      <c r="EO796" s="63"/>
      <c r="EP796" s="63"/>
      <c r="EQ796" s="63"/>
      <c r="ER796" s="63"/>
      <c r="ES796" s="63"/>
      <c r="ET796" s="63"/>
      <c r="EU796" s="63"/>
      <c r="EV796" s="63"/>
      <c r="EW796" s="63"/>
      <c r="EX796" s="63"/>
      <c r="EY796" s="63"/>
      <c r="EZ796" s="63"/>
      <c r="FA796" s="63"/>
      <c r="FB796" s="63"/>
      <c r="FC796" s="63"/>
      <c r="FD796" s="63"/>
      <c r="FE796" s="63"/>
      <c r="FF796" s="63"/>
      <c r="FG796" s="63"/>
      <c r="FH796" s="63"/>
      <c r="FI796" s="63"/>
      <c r="FJ796" s="63"/>
      <c r="FK796" s="63"/>
      <c r="FL796" s="63"/>
      <c r="FM796" s="63"/>
      <c r="FN796" s="63"/>
      <c r="FO796" s="63"/>
      <c r="FP796" s="63"/>
      <c r="FQ796" s="63"/>
      <c r="FR796" s="63"/>
      <c r="FS796" s="63"/>
      <c r="FT796" s="63"/>
      <c r="FU796" s="63"/>
      <c r="FV796" s="63"/>
      <c r="FW796" s="63"/>
      <c r="FX796" s="63"/>
      <c r="FY796" s="63"/>
      <c r="FZ796" s="63"/>
      <c r="GA796" s="63"/>
      <c r="GB796" s="63"/>
      <c r="GC796" s="63"/>
      <c r="GD796" s="63"/>
      <c r="GE796" s="63"/>
      <c r="GF796" s="63"/>
      <c r="GG796" s="63"/>
      <c r="GH796" s="63"/>
      <c r="GI796" s="63"/>
      <c r="GJ796" s="63"/>
      <c r="GK796" s="63"/>
      <c r="GL796" s="63"/>
      <c r="GM796" s="63"/>
      <c r="GN796" s="63"/>
      <c r="GO796" s="63"/>
      <c r="GP796" s="63"/>
      <c r="GQ796" s="63"/>
      <c r="GR796" s="63"/>
      <c r="GS796" s="63"/>
      <c r="GT796" s="63"/>
      <c r="GU796" s="63"/>
      <c r="GV796" s="63"/>
      <c r="GW796" s="63"/>
      <c r="GX796" s="63"/>
      <c r="GY796" s="63"/>
      <c r="GZ796" s="63"/>
      <c r="HA796" s="63"/>
      <c r="HB796" s="63"/>
      <c r="HC796" s="63"/>
      <c r="HD796" s="63"/>
      <c r="HE796" s="63"/>
      <c r="HF796" s="63"/>
      <c r="HG796" s="63"/>
      <c r="HH796" s="63"/>
      <c r="HI796" s="63"/>
      <c r="HJ796" s="63"/>
      <c r="HK796" s="63"/>
      <c r="HL796" s="63"/>
      <c r="HM796" s="63"/>
      <c r="HN796" s="63"/>
      <c r="HO796" s="63"/>
      <c r="HP796" s="63"/>
      <c r="HQ796" s="63"/>
      <c r="HR796" s="63"/>
      <c r="HS796" s="63"/>
      <c r="HT796" s="63"/>
      <c r="HU796" s="63"/>
      <c r="HV796" s="63"/>
      <c r="HW796" s="63"/>
      <c r="HX796" s="63"/>
      <c r="HY796" s="63"/>
      <c r="HZ796" s="63"/>
      <c r="IA796" s="63"/>
      <c r="IB796" s="63"/>
      <c r="IC796" s="63"/>
      <c r="ID796" s="63"/>
      <c r="IE796" s="63"/>
      <c r="IF796" s="63"/>
      <c r="IG796" s="63"/>
      <c r="IH796" s="63"/>
      <c r="II796" s="63"/>
      <c r="IJ796" s="63"/>
      <c r="IK796" s="63"/>
      <c r="IL796" s="63"/>
      <c r="IM796" s="63"/>
      <c r="IN796" s="63"/>
      <c r="IO796" s="63"/>
    </row>
    <row r="797" spans="1:249" s="39" customFormat="1" ht="82.8" x14ac:dyDescent="0.3">
      <c r="A797" s="119">
        <v>2990</v>
      </c>
      <c r="B797" s="119" t="s">
        <v>3766</v>
      </c>
      <c r="C797" s="441" t="s">
        <v>3767</v>
      </c>
      <c r="D797" s="117" t="s">
        <v>8153</v>
      </c>
      <c r="E797" s="134" t="s">
        <v>2314</v>
      </c>
      <c r="F797" s="569" t="s">
        <v>4019</v>
      </c>
      <c r="G797" s="570" t="s">
        <v>3807</v>
      </c>
      <c r="H797" s="441">
        <v>2011</v>
      </c>
      <c r="I797" s="134" t="s">
        <v>3808</v>
      </c>
      <c r="J797" s="564">
        <v>102000</v>
      </c>
      <c r="K797" s="441" t="s">
        <v>6273</v>
      </c>
      <c r="L797" s="134" t="s">
        <v>3793</v>
      </c>
      <c r="M797" s="134" t="s">
        <v>3794</v>
      </c>
      <c r="N797" s="441" t="s">
        <v>3809</v>
      </c>
      <c r="O797" s="441" t="s">
        <v>3810</v>
      </c>
      <c r="P797" s="134" t="s">
        <v>3811</v>
      </c>
      <c r="Q797" s="565">
        <v>22.35</v>
      </c>
      <c r="R797" s="565"/>
      <c r="S797" s="565">
        <f>(10000+10000+1000+1000+0+0)/2088*1</f>
        <v>10.536398467432949</v>
      </c>
      <c r="T797" s="565">
        <v>22.35</v>
      </c>
      <c r="U797" s="565">
        <f t="shared" si="24"/>
        <v>32.886398467432954</v>
      </c>
      <c r="V797" s="441">
        <v>100</v>
      </c>
      <c r="W797" s="441">
        <f>ROUND(100/102000*102000,0)</f>
        <v>100</v>
      </c>
      <c r="X797" s="566" t="s">
        <v>3774</v>
      </c>
      <c r="Y797" s="470"/>
      <c r="Z797" s="470"/>
      <c r="AA797" s="470"/>
      <c r="AB797" s="441">
        <v>66</v>
      </c>
      <c r="AC797" s="470"/>
      <c r="AD797" s="565">
        <v>12.57</v>
      </c>
      <c r="AE797" s="119">
        <v>5</v>
      </c>
      <c r="AF797" s="441">
        <v>100</v>
      </c>
      <c r="AG797" s="567" t="s">
        <v>2313</v>
      </c>
      <c r="AH797" s="441" t="s">
        <v>3797</v>
      </c>
      <c r="AI797" s="441">
        <v>80</v>
      </c>
      <c r="AJ797" s="441" t="s">
        <v>8153</v>
      </c>
      <c r="AK797" s="441" t="s">
        <v>3785</v>
      </c>
      <c r="AL797" s="441">
        <v>10</v>
      </c>
      <c r="AM797" s="441" t="s">
        <v>3798</v>
      </c>
      <c r="AN797" s="441" t="s">
        <v>3797</v>
      </c>
      <c r="AO797" s="441">
        <v>10</v>
      </c>
      <c r="AP797" s="441"/>
      <c r="AQ797" s="441"/>
      <c r="AR797" s="441"/>
      <c r="AS797" s="441"/>
      <c r="AT797" s="441"/>
      <c r="AU797" s="441"/>
      <c r="AV797" s="441"/>
      <c r="AW797" s="441"/>
      <c r="AX797" s="441"/>
      <c r="AY797" s="568"/>
      <c r="AZ797" s="63"/>
      <c r="BA797" s="83"/>
      <c r="BB797" s="84"/>
      <c r="BC797" s="84"/>
      <c r="BD797" s="84"/>
      <c r="BE797" s="63"/>
      <c r="BF797" s="63"/>
      <c r="BG797" s="63"/>
      <c r="BH797" s="63"/>
      <c r="BI797" s="63"/>
      <c r="BJ797" s="63"/>
      <c r="BK797" s="63"/>
      <c r="BL797" s="63"/>
      <c r="BM797" s="63"/>
      <c r="BN797" s="63"/>
      <c r="BO797" s="63"/>
      <c r="BP797" s="63"/>
      <c r="BQ797" s="63"/>
      <c r="BR797" s="63"/>
      <c r="BS797" s="63"/>
      <c r="BT797" s="63"/>
      <c r="BU797" s="63"/>
      <c r="BV797" s="63"/>
      <c r="BW797" s="63"/>
      <c r="BX797" s="63"/>
      <c r="BY797" s="63"/>
      <c r="BZ797" s="63"/>
      <c r="CA797" s="63"/>
      <c r="CB797" s="63"/>
      <c r="CC797" s="63"/>
      <c r="CD797" s="63"/>
      <c r="CE797" s="63"/>
      <c r="CF797" s="63"/>
      <c r="CG797" s="63"/>
      <c r="CH797" s="63"/>
      <c r="CI797" s="63"/>
      <c r="CJ797" s="63"/>
      <c r="CK797" s="63"/>
      <c r="CL797" s="63"/>
      <c r="CM797" s="63"/>
      <c r="CN797" s="63"/>
      <c r="CO797" s="63"/>
      <c r="CP797" s="63"/>
      <c r="CQ797" s="63"/>
      <c r="CR797" s="63"/>
      <c r="CS797" s="63"/>
      <c r="CT797" s="63"/>
      <c r="CU797" s="63"/>
      <c r="CV797" s="63"/>
      <c r="CW797" s="63"/>
      <c r="CX797" s="63"/>
      <c r="CY797" s="63"/>
      <c r="CZ797" s="63"/>
      <c r="DA797" s="63"/>
      <c r="DB797" s="63"/>
      <c r="DC797" s="63"/>
      <c r="DD797" s="63"/>
      <c r="DE797" s="63"/>
      <c r="DF797" s="63"/>
      <c r="DG797" s="63"/>
      <c r="DH797" s="63"/>
      <c r="DI797" s="63"/>
      <c r="DJ797" s="63"/>
      <c r="DK797" s="63"/>
      <c r="DL797" s="63"/>
      <c r="DM797" s="63"/>
      <c r="DN797" s="63"/>
      <c r="DO797" s="63"/>
      <c r="DP797" s="63"/>
      <c r="DQ797" s="63"/>
      <c r="DR797" s="63"/>
      <c r="DS797" s="63"/>
      <c r="DT797" s="63"/>
      <c r="DU797" s="63"/>
      <c r="DV797" s="63"/>
      <c r="DW797" s="63"/>
      <c r="DX797" s="63"/>
      <c r="DY797" s="63"/>
      <c r="DZ797" s="63"/>
      <c r="EA797" s="63"/>
      <c r="EB797" s="63"/>
      <c r="EC797" s="63"/>
      <c r="ED797" s="63"/>
      <c r="EE797" s="63"/>
      <c r="EF797" s="63"/>
      <c r="EG797" s="63"/>
      <c r="EH797" s="63"/>
      <c r="EI797" s="63"/>
      <c r="EJ797" s="63"/>
      <c r="EK797" s="63"/>
      <c r="EL797" s="63"/>
      <c r="EM797" s="63"/>
      <c r="EN797" s="63"/>
      <c r="EO797" s="63"/>
      <c r="EP797" s="63"/>
      <c r="EQ797" s="63"/>
      <c r="ER797" s="63"/>
      <c r="ES797" s="63"/>
      <c r="ET797" s="63"/>
      <c r="EU797" s="63"/>
      <c r="EV797" s="63"/>
      <c r="EW797" s="63"/>
      <c r="EX797" s="63"/>
      <c r="EY797" s="63"/>
      <c r="EZ797" s="63"/>
      <c r="FA797" s="63"/>
      <c r="FB797" s="63"/>
      <c r="FC797" s="63"/>
      <c r="FD797" s="63"/>
      <c r="FE797" s="63"/>
      <c r="FF797" s="63"/>
      <c r="FG797" s="63"/>
      <c r="FH797" s="63"/>
      <c r="FI797" s="63"/>
      <c r="FJ797" s="63"/>
      <c r="FK797" s="63"/>
      <c r="FL797" s="63"/>
      <c r="FM797" s="63"/>
      <c r="FN797" s="63"/>
      <c r="FO797" s="63"/>
      <c r="FP797" s="63"/>
      <c r="FQ797" s="63"/>
      <c r="FR797" s="63"/>
      <c r="FS797" s="63"/>
      <c r="FT797" s="63"/>
      <c r="FU797" s="63"/>
      <c r="FV797" s="63"/>
      <c r="FW797" s="63"/>
      <c r="FX797" s="63"/>
      <c r="FY797" s="63"/>
      <c r="FZ797" s="63"/>
      <c r="GA797" s="63"/>
      <c r="GB797" s="63"/>
      <c r="GC797" s="63"/>
      <c r="GD797" s="63"/>
      <c r="GE797" s="63"/>
      <c r="GF797" s="63"/>
      <c r="GG797" s="63"/>
      <c r="GH797" s="63"/>
      <c r="GI797" s="63"/>
      <c r="GJ797" s="63"/>
      <c r="GK797" s="63"/>
      <c r="GL797" s="63"/>
      <c r="GM797" s="63"/>
      <c r="GN797" s="63"/>
      <c r="GO797" s="63"/>
      <c r="GP797" s="63"/>
      <c r="GQ797" s="63"/>
      <c r="GR797" s="63"/>
      <c r="GS797" s="63"/>
      <c r="GT797" s="63"/>
      <c r="GU797" s="63"/>
      <c r="GV797" s="63"/>
      <c r="GW797" s="63"/>
      <c r="GX797" s="63"/>
      <c r="GY797" s="63"/>
      <c r="GZ797" s="63"/>
      <c r="HA797" s="63"/>
      <c r="HB797" s="63"/>
      <c r="HC797" s="63"/>
      <c r="HD797" s="63"/>
      <c r="HE797" s="63"/>
      <c r="HF797" s="63"/>
      <c r="HG797" s="63"/>
      <c r="HH797" s="63"/>
      <c r="HI797" s="63"/>
      <c r="HJ797" s="63"/>
      <c r="HK797" s="63"/>
      <c r="HL797" s="63"/>
      <c r="HM797" s="63"/>
      <c r="HN797" s="63"/>
      <c r="HO797" s="63"/>
      <c r="HP797" s="63"/>
      <c r="HQ797" s="63"/>
      <c r="HR797" s="63"/>
      <c r="HS797" s="63"/>
      <c r="HT797" s="63"/>
      <c r="HU797" s="63"/>
      <c r="HV797" s="63"/>
      <c r="HW797" s="63"/>
      <c r="HX797" s="63"/>
      <c r="HY797" s="63"/>
      <c r="HZ797" s="63"/>
      <c r="IA797" s="63"/>
      <c r="IB797" s="63"/>
      <c r="IC797" s="63"/>
      <c r="ID797" s="63"/>
      <c r="IE797" s="63"/>
      <c r="IF797" s="63"/>
      <c r="IG797" s="63"/>
      <c r="IH797" s="63"/>
      <c r="II797" s="63"/>
      <c r="IJ797" s="63"/>
      <c r="IK797" s="63"/>
      <c r="IL797" s="63"/>
      <c r="IM797" s="63"/>
      <c r="IN797" s="63"/>
      <c r="IO797" s="63"/>
    </row>
    <row r="798" spans="1:249" s="39" customFormat="1" ht="82.8" x14ac:dyDescent="0.3">
      <c r="A798" s="119">
        <v>2990</v>
      </c>
      <c r="B798" s="119" t="s">
        <v>3766</v>
      </c>
      <c r="C798" s="441" t="s">
        <v>3767</v>
      </c>
      <c r="D798" s="117" t="s">
        <v>8153</v>
      </c>
      <c r="E798" s="134" t="s">
        <v>2314</v>
      </c>
      <c r="F798" s="569" t="s">
        <v>4019</v>
      </c>
      <c r="G798" s="570" t="s">
        <v>3812</v>
      </c>
      <c r="H798" s="441">
        <v>2011</v>
      </c>
      <c r="I798" s="134" t="s">
        <v>3813</v>
      </c>
      <c r="J798" s="564">
        <v>584938.55000000005</v>
      </c>
      <c r="K798" s="441" t="s">
        <v>6273</v>
      </c>
      <c r="L798" s="134" t="s">
        <v>3793</v>
      </c>
      <c r="M798" s="134" t="s">
        <v>3794</v>
      </c>
      <c r="N798" s="441" t="s">
        <v>3814</v>
      </c>
      <c r="O798" s="441" t="s">
        <v>3815</v>
      </c>
      <c r="P798" s="134" t="s">
        <v>3816</v>
      </c>
      <c r="Q798" s="565">
        <v>22.35</v>
      </c>
      <c r="R798" s="565"/>
      <c r="S798" s="565">
        <f>(10000+10000+1000+1000+0+0)/2088*1</f>
        <v>10.536398467432949</v>
      </c>
      <c r="T798" s="565">
        <v>22.35</v>
      </c>
      <c r="U798" s="565">
        <f t="shared" si="24"/>
        <v>32.886398467432954</v>
      </c>
      <c r="V798" s="441">
        <v>100</v>
      </c>
      <c r="W798" s="441">
        <f>ROUND(100/584938.55*584938.55,0)</f>
        <v>100</v>
      </c>
      <c r="X798" s="566" t="s">
        <v>3774</v>
      </c>
      <c r="Y798" s="470"/>
      <c r="Z798" s="470"/>
      <c r="AA798" s="470"/>
      <c r="AB798" s="441">
        <v>66</v>
      </c>
      <c r="AC798" s="470"/>
      <c r="AD798" s="565">
        <v>12.57</v>
      </c>
      <c r="AE798" s="119">
        <v>5</v>
      </c>
      <c r="AF798" s="441">
        <v>100</v>
      </c>
      <c r="AG798" s="567" t="s">
        <v>2313</v>
      </c>
      <c r="AH798" s="441" t="s">
        <v>3797</v>
      </c>
      <c r="AI798" s="441">
        <v>80</v>
      </c>
      <c r="AJ798" s="441" t="s">
        <v>8153</v>
      </c>
      <c r="AK798" s="441" t="s">
        <v>3785</v>
      </c>
      <c r="AL798" s="441">
        <v>10</v>
      </c>
      <c r="AM798" s="441" t="s">
        <v>3798</v>
      </c>
      <c r="AN798" s="441" t="s">
        <v>3797</v>
      </c>
      <c r="AO798" s="441">
        <v>10</v>
      </c>
      <c r="AP798" s="441"/>
      <c r="AQ798" s="441"/>
      <c r="AR798" s="441"/>
      <c r="AS798" s="441"/>
      <c r="AT798" s="441"/>
      <c r="AU798" s="441"/>
      <c r="AV798" s="441"/>
      <c r="AW798" s="441"/>
      <c r="AX798" s="441"/>
      <c r="AY798" s="568"/>
      <c r="AZ798" s="63"/>
      <c r="BA798" s="83"/>
      <c r="BB798" s="84"/>
      <c r="BC798" s="84"/>
      <c r="BD798" s="84"/>
      <c r="BE798" s="63"/>
      <c r="BF798" s="63"/>
      <c r="BG798" s="63"/>
      <c r="BH798" s="63"/>
      <c r="BI798" s="63"/>
      <c r="BJ798" s="63"/>
      <c r="BK798" s="63"/>
      <c r="BL798" s="63"/>
      <c r="BM798" s="63"/>
      <c r="BN798" s="63"/>
      <c r="BO798" s="63"/>
      <c r="BP798" s="63"/>
      <c r="BQ798" s="63"/>
      <c r="BR798" s="63"/>
      <c r="BS798" s="63"/>
      <c r="BT798" s="63"/>
      <c r="BU798" s="63"/>
      <c r="BV798" s="63"/>
      <c r="BW798" s="63"/>
      <c r="BX798" s="63"/>
      <c r="BY798" s="63"/>
      <c r="BZ798" s="63"/>
      <c r="CA798" s="63"/>
      <c r="CB798" s="63"/>
      <c r="CC798" s="63"/>
      <c r="CD798" s="63"/>
      <c r="CE798" s="63"/>
      <c r="CF798" s="63"/>
      <c r="CG798" s="63"/>
      <c r="CH798" s="63"/>
      <c r="CI798" s="63"/>
      <c r="CJ798" s="63"/>
      <c r="CK798" s="63"/>
      <c r="CL798" s="63"/>
      <c r="CM798" s="63"/>
      <c r="CN798" s="63"/>
      <c r="CO798" s="63"/>
      <c r="CP798" s="63"/>
      <c r="CQ798" s="63"/>
      <c r="CR798" s="63"/>
      <c r="CS798" s="63"/>
      <c r="CT798" s="63"/>
      <c r="CU798" s="63"/>
      <c r="CV798" s="63"/>
      <c r="CW798" s="63"/>
      <c r="CX798" s="63"/>
      <c r="CY798" s="63"/>
      <c r="CZ798" s="63"/>
      <c r="DA798" s="63"/>
      <c r="DB798" s="63"/>
      <c r="DC798" s="63"/>
      <c r="DD798" s="63"/>
      <c r="DE798" s="63"/>
      <c r="DF798" s="63"/>
      <c r="DG798" s="63"/>
      <c r="DH798" s="63"/>
      <c r="DI798" s="63"/>
      <c r="DJ798" s="63"/>
      <c r="DK798" s="63"/>
      <c r="DL798" s="63"/>
      <c r="DM798" s="63"/>
      <c r="DN798" s="63"/>
      <c r="DO798" s="63"/>
      <c r="DP798" s="63"/>
      <c r="DQ798" s="63"/>
      <c r="DR798" s="63"/>
      <c r="DS798" s="63"/>
      <c r="DT798" s="63"/>
      <c r="DU798" s="63"/>
      <c r="DV798" s="63"/>
      <c r="DW798" s="63"/>
      <c r="DX798" s="63"/>
      <c r="DY798" s="63"/>
      <c r="DZ798" s="63"/>
      <c r="EA798" s="63"/>
      <c r="EB798" s="63"/>
      <c r="EC798" s="63"/>
      <c r="ED798" s="63"/>
      <c r="EE798" s="63"/>
      <c r="EF798" s="63"/>
      <c r="EG798" s="63"/>
      <c r="EH798" s="63"/>
      <c r="EI798" s="63"/>
      <c r="EJ798" s="63"/>
      <c r="EK798" s="63"/>
      <c r="EL798" s="63"/>
      <c r="EM798" s="63"/>
      <c r="EN798" s="63"/>
      <c r="EO798" s="63"/>
      <c r="EP798" s="63"/>
      <c r="EQ798" s="63"/>
      <c r="ER798" s="63"/>
      <c r="ES798" s="63"/>
      <c r="ET798" s="63"/>
      <c r="EU798" s="63"/>
      <c r="EV798" s="63"/>
      <c r="EW798" s="63"/>
      <c r="EX798" s="63"/>
      <c r="EY798" s="63"/>
      <c r="EZ798" s="63"/>
      <c r="FA798" s="63"/>
      <c r="FB798" s="63"/>
      <c r="FC798" s="63"/>
      <c r="FD798" s="63"/>
      <c r="FE798" s="63"/>
      <c r="FF798" s="63"/>
      <c r="FG798" s="63"/>
      <c r="FH798" s="63"/>
      <c r="FI798" s="63"/>
      <c r="FJ798" s="63"/>
      <c r="FK798" s="63"/>
      <c r="FL798" s="63"/>
      <c r="FM798" s="63"/>
      <c r="FN798" s="63"/>
      <c r="FO798" s="63"/>
      <c r="FP798" s="63"/>
      <c r="FQ798" s="63"/>
      <c r="FR798" s="63"/>
      <c r="FS798" s="63"/>
      <c r="FT798" s="63"/>
      <c r="FU798" s="63"/>
      <c r="FV798" s="63"/>
      <c r="FW798" s="63"/>
      <c r="FX798" s="63"/>
      <c r="FY798" s="63"/>
      <c r="FZ798" s="63"/>
      <c r="GA798" s="63"/>
      <c r="GB798" s="63"/>
      <c r="GC798" s="63"/>
      <c r="GD798" s="63"/>
      <c r="GE798" s="63"/>
      <c r="GF798" s="63"/>
      <c r="GG798" s="63"/>
      <c r="GH798" s="63"/>
      <c r="GI798" s="63"/>
      <c r="GJ798" s="63"/>
      <c r="GK798" s="63"/>
      <c r="GL798" s="63"/>
      <c r="GM798" s="63"/>
      <c r="GN798" s="63"/>
      <c r="GO798" s="63"/>
      <c r="GP798" s="63"/>
      <c r="GQ798" s="63"/>
      <c r="GR798" s="63"/>
      <c r="GS798" s="63"/>
      <c r="GT798" s="63"/>
      <c r="GU798" s="63"/>
      <c r="GV798" s="63"/>
      <c r="GW798" s="63"/>
      <c r="GX798" s="63"/>
      <c r="GY798" s="63"/>
      <c r="GZ798" s="63"/>
      <c r="HA798" s="63"/>
      <c r="HB798" s="63"/>
      <c r="HC798" s="63"/>
      <c r="HD798" s="63"/>
      <c r="HE798" s="63"/>
      <c r="HF798" s="63"/>
      <c r="HG798" s="63"/>
      <c r="HH798" s="63"/>
      <c r="HI798" s="63"/>
      <c r="HJ798" s="63"/>
      <c r="HK798" s="63"/>
      <c r="HL798" s="63"/>
      <c r="HM798" s="63"/>
      <c r="HN798" s="63"/>
      <c r="HO798" s="63"/>
      <c r="HP798" s="63"/>
      <c r="HQ798" s="63"/>
      <c r="HR798" s="63"/>
      <c r="HS798" s="63"/>
      <c r="HT798" s="63"/>
      <c r="HU798" s="63"/>
      <c r="HV798" s="63"/>
      <c r="HW798" s="63"/>
      <c r="HX798" s="63"/>
      <c r="HY798" s="63"/>
      <c r="HZ798" s="63"/>
      <c r="IA798" s="63"/>
      <c r="IB798" s="63"/>
      <c r="IC798" s="63"/>
      <c r="ID798" s="63"/>
      <c r="IE798" s="63"/>
      <c r="IF798" s="63"/>
      <c r="IG798" s="63"/>
      <c r="IH798" s="63"/>
      <c r="II798" s="63"/>
      <c r="IJ798" s="63"/>
      <c r="IK798" s="63"/>
      <c r="IL798" s="63"/>
      <c r="IM798" s="63"/>
      <c r="IN798" s="63"/>
      <c r="IO798" s="63"/>
    </row>
    <row r="799" spans="1:249" s="39" customFormat="1" ht="165.6" x14ac:dyDescent="0.3">
      <c r="A799" s="119">
        <v>2990</v>
      </c>
      <c r="B799" s="119" t="s">
        <v>3766</v>
      </c>
      <c r="C799" s="441" t="s">
        <v>3767</v>
      </c>
      <c r="D799" s="117" t="s">
        <v>8153</v>
      </c>
      <c r="E799" s="134" t="s">
        <v>3924</v>
      </c>
      <c r="F799" s="569" t="s">
        <v>4020</v>
      </c>
      <c r="G799" s="134" t="s">
        <v>3818</v>
      </c>
      <c r="H799" s="441">
        <v>2011</v>
      </c>
      <c r="I799" s="134" t="s">
        <v>3819</v>
      </c>
      <c r="J799" s="564">
        <v>174000</v>
      </c>
      <c r="K799" s="441" t="s">
        <v>6273</v>
      </c>
      <c r="L799" s="134" t="s">
        <v>3927</v>
      </c>
      <c r="M799" s="134" t="s">
        <v>3928</v>
      </c>
      <c r="N799" s="134" t="s">
        <v>7436</v>
      </c>
      <c r="O799" s="134" t="s">
        <v>3821</v>
      </c>
      <c r="P799" s="134" t="s">
        <v>3822</v>
      </c>
      <c r="Q799" s="565">
        <v>22.35</v>
      </c>
      <c r="R799" s="565"/>
      <c r="S799" s="565">
        <f>(2000+10000+120+1000+0+0)/2088*0.8</f>
        <v>5.0268199233716473</v>
      </c>
      <c r="T799" s="565">
        <v>22.35</v>
      </c>
      <c r="U799" s="565">
        <f>SUM(R799:T799)</f>
        <v>27.376819923371649</v>
      </c>
      <c r="V799" s="441">
        <v>100</v>
      </c>
      <c r="W799" s="441">
        <f>ROUND(100/174000*174000,0)</f>
        <v>100</v>
      </c>
      <c r="X799" s="566" t="s">
        <v>3774</v>
      </c>
      <c r="Y799" s="470"/>
      <c r="Z799" s="470"/>
      <c r="AA799" s="470"/>
      <c r="AB799" s="441">
        <v>4</v>
      </c>
      <c r="AC799" s="470"/>
      <c r="AD799" s="565">
        <v>12.57</v>
      </c>
      <c r="AE799" s="119">
        <v>5</v>
      </c>
      <c r="AF799" s="441">
        <v>100</v>
      </c>
      <c r="AG799" s="567" t="s">
        <v>2519</v>
      </c>
      <c r="AH799" s="441" t="s">
        <v>3932</v>
      </c>
      <c r="AI799" s="441">
        <v>90</v>
      </c>
      <c r="AJ799" s="441" t="s">
        <v>8153</v>
      </c>
      <c r="AK799" s="441" t="s">
        <v>3785</v>
      </c>
      <c r="AL799" s="441">
        <v>10</v>
      </c>
      <c r="AM799" s="441"/>
      <c r="AN799" s="441"/>
      <c r="AO799" s="441"/>
      <c r="AP799" s="441"/>
      <c r="AQ799" s="441"/>
      <c r="AR799" s="441"/>
      <c r="AS799" s="441"/>
      <c r="AT799" s="441"/>
      <c r="AU799" s="441"/>
      <c r="AV799" s="441"/>
      <c r="AW799" s="441"/>
      <c r="AX799" s="441"/>
      <c r="AY799" s="568"/>
      <c r="AZ799" s="63"/>
      <c r="BA799" s="83"/>
      <c r="BB799" s="84"/>
      <c r="BC799" s="84"/>
      <c r="BD799" s="84"/>
      <c r="BE799" s="63"/>
      <c r="BF799" s="63"/>
      <c r="BG799" s="63"/>
      <c r="BH799" s="63"/>
      <c r="BI799" s="63"/>
      <c r="BJ799" s="63"/>
      <c r="BK799" s="63"/>
      <c r="BL799" s="63"/>
      <c r="BM799" s="63"/>
      <c r="BN799" s="63"/>
      <c r="BO799" s="63"/>
      <c r="BP799" s="63"/>
      <c r="BQ799" s="63"/>
      <c r="BR799" s="63"/>
      <c r="BS799" s="63"/>
      <c r="BT799" s="63"/>
      <c r="BU799" s="63"/>
      <c r="BV799" s="63"/>
      <c r="BW799" s="63"/>
      <c r="BX799" s="63"/>
      <c r="BY799" s="63"/>
      <c r="BZ799" s="63"/>
      <c r="CA799" s="63"/>
      <c r="CB799" s="63"/>
      <c r="CC799" s="63"/>
      <c r="CD799" s="63"/>
      <c r="CE799" s="63"/>
      <c r="CF799" s="63"/>
      <c r="CG799" s="63"/>
      <c r="CH799" s="63"/>
      <c r="CI799" s="63"/>
      <c r="CJ799" s="63"/>
      <c r="CK799" s="63"/>
      <c r="CL799" s="63"/>
      <c r="CM799" s="63"/>
      <c r="CN799" s="63"/>
      <c r="CO799" s="63"/>
      <c r="CP799" s="63"/>
      <c r="CQ799" s="63"/>
      <c r="CR799" s="63"/>
      <c r="CS799" s="63"/>
      <c r="CT799" s="63"/>
      <c r="CU799" s="63"/>
      <c r="CV799" s="63"/>
      <c r="CW799" s="63"/>
      <c r="CX799" s="63"/>
      <c r="CY799" s="63"/>
      <c r="CZ799" s="63"/>
      <c r="DA799" s="63"/>
      <c r="DB799" s="63"/>
      <c r="DC799" s="63"/>
      <c r="DD799" s="63"/>
      <c r="DE799" s="63"/>
      <c r="DF799" s="63"/>
      <c r="DG799" s="63"/>
      <c r="DH799" s="63"/>
      <c r="DI799" s="63"/>
      <c r="DJ799" s="63"/>
      <c r="DK799" s="63"/>
      <c r="DL799" s="63"/>
      <c r="DM799" s="63"/>
      <c r="DN799" s="63"/>
      <c r="DO799" s="63"/>
      <c r="DP799" s="63"/>
      <c r="DQ799" s="63"/>
      <c r="DR799" s="63"/>
      <c r="DS799" s="63"/>
      <c r="DT799" s="63"/>
      <c r="DU799" s="63"/>
      <c r="DV799" s="63"/>
      <c r="DW799" s="63"/>
      <c r="DX799" s="63"/>
      <c r="DY799" s="63"/>
      <c r="DZ799" s="63"/>
      <c r="EA799" s="63"/>
      <c r="EB799" s="63"/>
      <c r="EC799" s="63"/>
      <c r="ED799" s="63"/>
      <c r="EE799" s="63"/>
      <c r="EF799" s="63"/>
      <c r="EG799" s="63"/>
      <c r="EH799" s="63"/>
      <c r="EI799" s="63"/>
      <c r="EJ799" s="63"/>
      <c r="EK799" s="63"/>
      <c r="EL799" s="63"/>
      <c r="EM799" s="63"/>
      <c r="EN799" s="63"/>
      <c r="EO799" s="63"/>
      <c r="EP799" s="63"/>
      <c r="EQ799" s="63"/>
      <c r="ER799" s="63"/>
      <c r="ES799" s="63"/>
      <c r="ET799" s="63"/>
      <c r="EU799" s="63"/>
      <c r="EV799" s="63"/>
      <c r="EW799" s="63"/>
      <c r="EX799" s="63"/>
      <c r="EY799" s="63"/>
      <c r="EZ799" s="63"/>
      <c r="FA799" s="63"/>
      <c r="FB799" s="63"/>
      <c r="FC799" s="63"/>
      <c r="FD799" s="63"/>
      <c r="FE799" s="63"/>
      <c r="FF799" s="63"/>
      <c r="FG799" s="63"/>
      <c r="FH799" s="63"/>
      <c r="FI799" s="63"/>
      <c r="FJ799" s="63"/>
      <c r="FK799" s="63"/>
      <c r="FL799" s="63"/>
      <c r="FM799" s="63"/>
      <c r="FN799" s="63"/>
      <c r="FO799" s="63"/>
      <c r="FP799" s="63"/>
      <c r="FQ799" s="63"/>
      <c r="FR799" s="63"/>
      <c r="FS799" s="63"/>
      <c r="FT799" s="63"/>
      <c r="FU799" s="63"/>
      <c r="FV799" s="63"/>
      <c r="FW799" s="63"/>
      <c r="FX799" s="63"/>
      <c r="FY799" s="63"/>
      <c r="FZ799" s="63"/>
      <c r="GA799" s="63"/>
      <c r="GB799" s="63"/>
      <c r="GC799" s="63"/>
      <c r="GD799" s="63"/>
      <c r="GE799" s="63"/>
      <c r="GF799" s="63"/>
      <c r="GG799" s="63"/>
      <c r="GH799" s="63"/>
      <c r="GI799" s="63"/>
      <c r="GJ799" s="63"/>
      <c r="GK799" s="63"/>
      <c r="GL799" s="63"/>
      <c r="GM799" s="63"/>
      <c r="GN799" s="63"/>
      <c r="GO799" s="63"/>
      <c r="GP799" s="63"/>
      <c r="GQ799" s="63"/>
      <c r="GR799" s="63"/>
      <c r="GS799" s="63"/>
      <c r="GT799" s="63"/>
      <c r="GU799" s="63"/>
      <c r="GV799" s="63"/>
      <c r="GW799" s="63"/>
      <c r="GX799" s="63"/>
      <c r="GY799" s="63"/>
      <c r="GZ799" s="63"/>
      <c r="HA799" s="63"/>
      <c r="HB799" s="63"/>
      <c r="HC799" s="63"/>
      <c r="HD799" s="63"/>
      <c r="HE799" s="63"/>
      <c r="HF799" s="63"/>
      <c r="HG799" s="63"/>
      <c r="HH799" s="63"/>
      <c r="HI799" s="63"/>
      <c r="HJ799" s="63"/>
      <c r="HK799" s="63"/>
      <c r="HL799" s="63"/>
      <c r="HM799" s="63"/>
      <c r="HN799" s="63"/>
      <c r="HO799" s="63"/>
      <c r="HP799" s="63"/>
      <c r="HQ799" s="63"/>
      <c r="HR799" s="63"/>
      <c r="HS799" s="63"/>
      <c r="HT799" s="63"/>
      <c r="HU799" s="63"/>
      <c r="HV799" s="63"/>
      <c r="HW799" s="63"/>
      <c r="HX799" s="63"/>
      <c r="HY799" s="63"/>
      <c r="HZ799" s="63"/>
      <c r="IA799" s="63"/>
      <c r="IB799" s="63"/>
      <c r="IC799" s="63"/>
      <c r="ID799" s="63"/>
      <c r="IE799" s="63"/>
      <c r="IF799" s="63"/>
      <c r="IG799" s="63"/>
      <c r="IH799" s="63"/>
      <c r="II799" s="63"/>
      <c r="IJ799" s="63"/>
      <c r="IK799" s="63"/>
      <c r="IL799" s="63"/>
      <c r="IM799" s="63"/>
      <c r="IN799" s="63"/>
      <c r="IO799" s="63"/>
    </row>
    <row r="800" spans="1:249" s="39" customFormat="1" ht="193.2" x14ac:dyDescent="0.3">
      <c r="A800" s="119">
        <v>2990</v>
      </c>
      <c r="B800" s="119" t="s">
        <v>3766</v>
      </c>
      <c r="C800" s="441" t="s">
        <v>3767</v>
      </c>
      <c r="D800" s="117" t="s">
        <v>8153</v>
      </c>
      <c r="E800" s="134" t="s">
        <v>3817</v>
      </c>
      <c r="F800" s="569" t="s">
        <v>4020</v>
      </c>
      <c r="G800" s="134" t="s">
        <v>3825</v>
      </c>
      <c r="H800" s="441">
        <v>2010</v>
      </c>
      <c r="I800" s="134" t="s">
        <v>3826</v>
      </c>
      <c r="J800" s="564">
        <v>44714.36</v>
      </c>
      <c r="K800" s="441" t="s">
        <v>6273</v>
      </c>
      <c r="L800" s="134" t="s">
        <v>3827</v>
      </c>
      <c r="M800" s="134" t="s">
        <v>3820</v>
      </c>
      <c r="N800" s="134" t="s">
        <v>3828</v>
      </c>
      <c r="O800" s="134" t="s">
        <v>3829</v>
      </c>
      <c r="P800" s="134" t="s">
        <v>3830</v>
      </c>
      <c r="Q800" s="565">
        <v>22.35</v>
      </c>
      <c r="R800" s="565"/>
      <c r="S800" s="565">
        <f>(1500+500+120+500+0+0)/2088*0.8</f>
        <v>1.0038314176245211</v>
      </c>
      <c r="T800" s="565">
        <v>22.35</v>
      </c>
      <c r="U800" s="565">
        <f t="shared" si="24"/>
        <v>23.353831417624523</v>
      </c>
      <c r="V800" s="441">
        <v>100</v>
      </c>
      <c r="W800" s="441">
        <f>ROUND(100/44714.36*44714.36,0)</f>
        <v>100</v>
      </c>
      <c r="X800" s="566" t="s">
        <v>3774</v>
      </c>
      <c r="Y800" s="470"/>
      <c r="Z800" s="470"/>
      <c r="AA800" s="470"/>
      <c r="AB800" s="441">
        <v>35</v>
      </c>
      <c r="AC800" s="470"/>
      <c r="AD800" s="565"/>
      <c r="AE800" s="119">
        <v>5</v>
      </c>
      <c r="AF800" s="441">
        <v>100</v>
      </c>
      <c r="AG800" s="567" t="s">
        <v>3823</v>
      </c>
      <c r="AH800" s="441" t="s">
        <v>3824</v>
      </c>
      <c r="AI800" s="441">
        <v>90</v>
      </c>
      <c r="AJ800" s="441" t="s">
        <v>8153</v>
      </c>
      <c r="AK800" s="441" t="s">
        <v>3785</v>
      </c>
      <c r="AL800" s="441">
        <v>10</v>
      </c>
      <c r="AM800" s="441"/>
      <c r="AN800" s="441"/>
      <c r="AO800" s="441"/>
      <c r="AP800" s="441"/>
      <c r="AQ800" s="441"/>
      <c r="AR800" s="441"/>
      <c r="AS800" s="441"/>
      <c r="AT800" s="441"/>
      <c r="AU800" s="441"/>
      <c r="AV800" s="441"/>
      <c r="AW800" s="441"/>
      <c r="AX800" s="441"/>
      <c r="AY800" s="568"/>
      <c r="AZ800" s="63"/>
      <c r="BA800" s="83"/>
      <c r="BB800" s="84"/>
      <c r="BC800" s="84"/>
      <c r="BD800" s="84"/>
      <c r="BE800" s="63"/>
      <c r="BF800" s="63"/>
      <c r="BG800" s="63"/>
      <c r="BH800" s="63"/>
      <c r="BI800" s="63"/>
      <c r="BJ800" s="63"/>
      <c r="BK800" s="63"/>
      <c r="BL800" s="63"/>
      <c r="BM800" s="63"/>
      <c r="BN800" s="63"/>
      <c r="BO800" s="63"/>
      <c r="BP800" s="63"/>
      <c r="BQ800" s="63"/>
      <c r="BR800" s="63"/>
      <c r="BS800" s="63"/>
      <c r="BT800" s="63"/>
      <c r="BU800" s="63"/>
      <c r="BV800" s="63"/>
      <c r="BW800" s="63"/>
      <c r="BX800" s="63"/>
      <c r="BY800" s="63"/>
      <c r="BZ800" s="63"/>
      <c r="CA800" s="63"/>
      <c r="CB800" s="63"/>
      <c r="CC800" s="63"/>
      <c r="CD800" s="63"/>
      <c r="CE800" s="63"/>
      <c r="CF800" s="63"/>
      <c r="CG800" s="63"/>
      <c r="CH800" s="63"/>
      <c r="CI800" s="63"/>
      <c r="CJ800" s="63"/>
      <c r="CK800" s="63"/>
      <c r="CL800" s="63"/>
      <c r="CM800" s="63"/>
      <c r="CN800" s="63"/>
      <c r="CO800" s="63"/>
      <c r="CP800" s="63"/>
      <c r="CQ800" s="63"/>
      <c r="CR800" s="63"/>
      <c r="CS800" s="63"/>
      <c r="CT800" s="63"/>
      <c r="CU800" s="63"/>
      <c r="CV800" s="63"/>
      <c r="CW800" s="63"/>
      <c r="CX800" s="63"/>
      <c r="CY800" s="63"/>
      <c r="CZ800" s="63"/>
      <c r="DA800" s="63"/>
      <c r="DB800" s="63"/>
      <c r="DC800" s="63"/>
      <c r="DD800" s="63"/>
      <c r="DE800" s="63"/>
      <c r="DF800" s="63"/>
      <c r="DG800" s="63"/>
      <c r="DH800" s="63"/>
      <c r="DI800" s="63"/>
      <c r="DJ800" s="63"/>
      <c r="DK800" s="63"/>
      <c r="DL800" s="63"/>
      <c r="DM800" s="63"/>
      <c r="DN800" s="63"/>
      <c r="DO800" s="63"/>
      <c r="DP800" s="63"/>
      <c r="DQ800" s="63"/>
      <c r="DR800" s="63"/>
      <c r="DS800" s="63"/>
      <c r="DT800" s="63"/>
      <c r="DU800" s="63"/>
      <c r="DV800" s="63"/>
      <c r="DW800" s="63"/>
      <c r="DX800" s="63"/>
      <c r="DY800" s="63"/>
      <c r="DZ800" s="63"/>
      <c r="EA800" s="63"/>
      <c r="EB800" s="63"/>
      <c r="EC800" s="63"/>
      <c r="ED800" s="63"/>
      <c r="EE800" s="63"/>
      <c r="EF800" s="63"/>
      <c r="EG800" s="63"/>
      <c r="EH800" s="63"/>
      <c r="EI800" s="63"/>
      <c r="EJ800" s="63"/>
      <c r="EK800" s="63"/>
      <c r="EL800" s="63"/>
      <c r="EM800" s="63"/>
      <c r="EN800" s="63"/>
      <c r="EO800" s="63"/>
      <c r="EP800" s="63"/>
      <c r="EQ800" s="63"/>
      <c r="ER800" s="63"/>
      <c r="ES800" s="63"/>
      <c r="ET800" s="63"/>
      <c r="EU800" s="63"/>
      <c r="EV800" s="63"/>
      <c r="EW800" s="63"/>
      <c r="EX800" s="63"/>
      <c r="EY800" s="63"/>
      <c r="EZ800" s="63"/>
      <c r="FA800" s="63"/>
      <c r="FB800" s="63"/>
      <c r="FC800" s="63"/>
      <c r="FD800" s="63"/>
      <c r="FE800" s="63"/>
      <c r="FF800" s="63"/>
      <c r="FG800" s="63"/>
      <c r="FH800" s="63"/>
      <c r="FI800" s="63"/>
      <c r="FJ800" s="63"/>
      <c r="FK800" s="63"/>
      <c r="FL800" s="63"/>
      <c r="FM800" s="63"/>
      <c r="FN800" s="63"/>
      <c r="FO800" s="63"/>
      <c r="FP800" s="63"/>
      <c r="FQ800" s="63"/>
      <c r="FR800" s="63"/>
      <c r="FS800" s="63"/>
      <c r="FT800" s="63"/>
      <c r="FU800" s="63"/>
      <c r="FV800" s="63"/>
      <c r="FW800" s="63"/>
      <c r="FX800" s="63"/>
      <c r="FY800" s="63"/>
      <c r="FZ800" s="63"/>
      <c r="GA800" s="63"/>
      <c r="GB800" s="63"/>
      <c r="GC800" s="63"/>
      <c r="GD800" s="63"/>
      <c r="GE800" s="63"/>
      <c r="GF800" s="63"/>
      <c r="GG800" s="63"/>
      <c r="GH800" s="63"/>
      <c r="GI800" s="63"/>
      <c r="GJ800" s="63"/>
      <c r="GK800" s="63"/>
      <c r="GL800" s="63"/>
      <c r="GM800" s="63"/>
      <c r="GN800" s="63"/>
      <c r="GO800" s="63"/>
      <c r="GP800" s="63"/>
      <c r="GQ800" s="63"/>
      <c r="GR800" s="63"/>
      <c r="GS800" s="63"/>
      <c r="GT800" s="63"/>
      <c r="GU800" s="63"/>
      <c r="GV800" s="63"/>
      <c r="GW800" s="63"/>
      <c r="GX800" s="63"/>
      <c r="GY800" s="63"/>
      <c r="GZ800" s="63"/>
      <c r="HA800" s="63"/>
      <c r="HB800" s="63"/>
      <c r="HC800" s="63"/>
      <c r="HD800" s="63"/>
      <c r="HE800" s="63"/>
      <c r="HF800" s="63"/>
      <c r="HG800" s="63"/>
      <c r="HH800" s="63"/>
      <c r="HI800" s="63"/>
      <c r="HJ800" s="63"/>
      <c r="HK800" s="63"/>
      <c r="HL800" s="63"/>
      <c r="HM800" s="63"/>
      <c r="HN800" s="63"/>
      <c r="HO800" s="63"/>
      <c r="HP800" s="63"/>
      <c r="HQ800" s="63"/>
      <c r="HR800" s="63"/>
      <c r="HS800" s="63"/>
      <c r="HT800" s="63"/>
      <c r="HU800" s="63"/>
      <c r="HV800" s="63"/>
      <c r="HW800" s="63"/>
      <c r="HX800" s="63"/>
      <c r="HY800" s="63"/>
      <c r="HZ800" s="63"/>
      <c r="IA800" s="63"/>
      <c r="IB800" s="63"/>
      <c r="IC800" s="63"/>
      <c r="ID800" s="63"/>
      <c r="IE800" s="63"/>
      <c r="IF800" s="63"/>
      <c r="IG800" s="63"/>
      <c r="IH800" s="63"/>
      <c r="II800" s="63"/>
      <c r="IJ800" s="63"/>
      <c r="IK800" s="63"/>
      <c r="IL800" s="63"/>
      <c r="IM800" s="63"/>
      <c r="IN800" s="63"/>
      <c r="IO800" s="63"/>
    </row>
    <row r="801" spans="1:249" s="39" customFormat="1" ht="55.2" x14ac:dyDescent="0.3">
      <c r="A801" s="119">
        <v>2990</v>
      </c>
      <c r="B801" s="119" t="s">
        <v>3766</v>
      </c>
      <c r="C801" s="441" t="s">
        <v>3767</v>
      </c>
      <c r="D801" s="117" t="s">
        <v>8153</v>
      </c>
      <c r="E801" s="134" t="s">
        <v>3817</v>
      </c>
      <c r="F801" s="569" t="s">
        <v>4020</v>
      </c>
      <c r="G801" s="134" t="s">
        <v>3831</v>
      </c>
      <c r="H801" s="441">
        <v>2011</v>
      </c>
      <c r="I801" s="134" t="s">
        <v>3832</v>
      </c>
      <c r="J801" s="564">
        <v>23501.09</v>
      </c>
      <c r="K801" s="441" t="s">
        <v>6273</v>
      </c>
      <c r="L801" s="134" t="s">
        <v>3827</v>
      </c>
      <c r="M801" s="134" t="s">
        <v>3820</v>
      </c>
      <c r="N801" s="134" t="s">
        <v>3833</v>
      </c>
      <c r="O801" s="134" t="s">
        <v>3834</v>
      </c>
      <c r="P801" s="134" t="s">
        <v>3835</v>
      </c>
      <c r="Q801" s="565">
        <v>22.35</v>
      </c>
      <c r="R801" s="565"/>
      <c r="S801" s="565">
        <f>(1500+500+120+500+0+0)/2088*0.8</f>
        <v>1.0038314176245211</v>
      </c>
      <c r="T801" s="565">
        <v>22.35</v>
      </c>
      <c r="U801" s="565">
        <f>SUM(R801:T801)</f>
        <v>23.353831417624523</v>
      </c>
      <c r="V801" s="441">
        <v>100</v>
      </c>
      <c r="W801" s="441">
        <f>ROUND(100/23501.09*23501.09,0)</f>
        <v>100</v>
      </c>
      <c r="X801" s="566" t="s">
        <v>3774</v>
      </c>
      <c r="Y801" s="470"/>
      <c r="Z801" s="470"/>
      <c r="AA801" s="470"/>
      <c r="AB801" s="441">
        <v>4</v>
      </c>
      <c r="AC801" s="470"/>
      <c r="AD801" s="565"/>
      <c r="AE801" s="119">
        <v>5</v>
      </c>
      <c r="AF801" s="441">
        <v>100</v>
      </c>
      <c r="AG801" s="567" t="s">
        <v>3823</v>
      </c>
      <c r="AH801" s="441" t="s">
        <v>3824</v>
      </c>
      <c r="AI801" s="441">
        <v>90</v>
      </c>
      <c r="AJ801" s="441" t="s">
        <v>8153</v>
      </c>
      <c r="AK801" s="441" t="s">
        <v>3785</v>
      </c>
      <c r="AL801" s="441">
        <v>10</v>
      </c>
      <c r="AM801" s="441"/>
      <c r="AN801" s="441"/>
      <c r="AO801" s="441"/>
      <c r="AP801" s="441"/>
      <c r="AQ801" s="441"/>
      <c r="AR801" s="441"/>
      <c r="AS801" s="441"/>
      <c r="AT801" s="441"/>
      <c r="AU801" s="441"/>
      <c r="AV801" s="441"/>
      <c r="AW801" s="441"/>
      <c r="AX801" s="441"/>
      <c r="AY801" s="568"/>
      <c r="AZ801" s="63"/>
      <c r="BA801" s="83"/>
      <c r="BB801" s="84"/>
      <c r="BC801" s="84"/>
      <c r="BD801" s="84"/>
      <c r="BE801" s="63"/>
      <c r="BF801" s="63"/>
      <c r="BG801" s="63"/>
      <c r="BH801" s="63"/>
      <c r="BI801" s="63"/>
      <c r="BJ801" s="63"/>
      <c r="BK801" s="63"/>
      <c r="BL801" s="63"/>
      <c r="BM801" s="63"/>
      <c r="BN801" s="63"/>
      <c r="BO801" s="63"/>
      <c r="BP801" s="63"/>
      <c r="BQ801" s="63"/>
      <c r="BR801" s="63"/>
      <c r="BS801" s="63"/>
      <c r="BT801" s="63"/>
      <c r="BU801" s="63"/>
      <c r="BV801" s="63"/>
      <c r="BW801" s="63"/>
      <c r="BX801" s="63"/>
      <c r="BY801" s="63"/>
      <c r="BZ801" s="63"/>
      <c r="CA801" s="63"/>
      <c r="CB801" s="63"/>
      <c r="CC801" s="63"/>
      <c r="CD801" s="63"/>
      <c r="CE801" s="63"/>
      <c r="CF801" s="63"/>
      <c r="CG801" s="63"/>
      <c r="CH801" s="63"/>
      <c r="CI801" s="63"/>
      <c r="CJ801" s="63"/>
      <c r="CK801" s="63"/>
      <c r="CL801" s="63"/>
      <c r="CM801" s="63"/>
      <c r="CN801" s="63"/>
      <c r="CO801" s="63"/>
      <c r="CP801" s="63"/>
      <c r="CQ801" s="63"/>
      <c r="CR801" s="63"/>
      <c r="CS801" s="63"/>
      <c r="CT801" s="63"/>
      <c r="CU801" s="63"/>
      <c r="CV801" s="63"/>
      <c r="CW801" s="63"/>
      <c r="CX801" s="63"/>
      <c r="CY801" s="63"/>
      <c r="CZ801" s="63"/>
      <c r="DA801" s="63"/>
      <c r="DB801" s="63"/>
      <c r="DC801" s="63"/>
      <c r="DD801" s="63"/>
      <c r="DE801" s="63"/>
      <c r="DF801" s="63"/>
      <c r="DG801" s="63"/>
      <c r="DH801" s="63"/>
      <c r="DI801" s="63"/>
      <c r="DJ801" s="63"/>
      <c r="DK801" s="63"/>
      <c r="DL801" s="63"/>
      <c r="DM801" s="63"/>
      <c r="DN801" s="63"/>
      <c r="DO801" s="63"/>
      <c r="DP801" s="63"/>
      <c r="DQ801" s="63"/>
      <c r="DR801" s="63"/>
      <c r="DS801" s="63"/>
      <c r="DT801" s="63"/>
      <c r="DU801" s="63"/>
      <c r="DV801" s="63"/>
      <c r="DW801" s="63"/>
      <c r="DX801" s="63"/>
      <c r="DY801" s="63"/>
      <c r="DZ801" s="63"/>
      <c r="EA801" s="63"/>
      <c r="EB801" s="63"/>
      <c r="EC801" s="63"/>
      <c r="ED801" s="63"/>
      <c r="EE801" s="63"/>
      <c r="EF801" s="63"/>
      <c r="EG801" s="63"/>
      <c r="EH801" s="63"/>
      <c r="EI801" s="63"/>
      <c r="EJ801" s="63"/>
      <c r="EK801" s="63"/>
      <c r="EL801" s="63"/>
      <c r="EM801" s="63"/>
      <c r="EN801" s="63"/>
      <c r="EO801" s="63"/>
      <c r="EP801" s="63"/>
      <c r="EQ801" s="63"/>
      <c r="ER801" s="63"/>
      <c r="ES801" s="63"/>
      <c r="ET801" s="63"/>
      <c r="EU801" s="63"/>
      <c r="EV801" s="63"/>
      <c r="EW801" s="63"/>
      <c r="EX801" s="63"/>
      <c r="EY801" s="63"/>
      <c r="EZ801" s="63"/>
      <c r="FA801" s="63"/>
      <c r="FB801" s="63"/>
      <c r="FC801" s="63"/>
      <c r="FD801" s="63"/>
      <c r="FE801" s="63"/>
      <c r="FF801" s="63"/>
      <c r="FG801" s="63"/>
      <c r="FH801" s="63"/>
      <c r="FI801" s="63"/>
      <c r="FJ801" s="63"/>
      <c r="FK801" s="63"/>
      <c r="FL801" s="63"/>
      <c r="FM801" s="63"/>
      <c r="FN801" s="63"/>
      <c r="FO801" s="63"/>
      <c r="FP801" s="63"/>
      <c r="FQ801" s="63"/>
      <c r="FR801" s="63"/>
      <c r="FS801" s="63"/>
      <c r="FT801" s="63"/>
      <c r="FU801" s="63"/>
      <c r="FV801" s="63"/>
      <c r="FW801" s="63"/>
      <c r="FX801" s="63"/>
      <c r="FY801" s="63"/>
      <c r="FZ801" s="63"/>
      <c r="GA801" s="63"/>
      <c r="GB801" s="63"/>
      <c r="GC801" s="63"/>
      <c r="GD801" s="63"/>
      <c r="GE801" s="63"/>
      <c r="GF801" s="63"/>
      <c r="GG801" s="63"/>
      <c r="GH801" s="63"/>
      <c r="GI801" s="63"/>
      <c r="GJ801" s="63"/>
      <c r="GK801" s="63"/>
      <c r="GL801" s="63"/>
      <c r="GM801" s="63"/>
      <c r="GN801" s="63"/>
      <c r="GO801" s="63"/>
      <c r="GP801" s="63"/>
      <c r="GQ801" s="63"/>
      <c r="GR801" s="63"/>
      <c r="GS801" s="63"/>
      <c r="GT801" s="63"/>
      <c r="GU801" s="63"/>
      <c r="GV801" s="63"/>
      <c r="GW801" s="63"/>
      <c r="GX801" s="63"/>
      <c r="GY801" s="63"/>
      <c r="GZ801" s="63"/>
      <c r="HA801" s="63"/>
      <c r="HB801" s="63"/>
      <c r="HC801" s="63"/>
      <c r="HD801" s="63"/>
      <c r="HE801" s="63"/>
      <c r="HF801" s="63"/>
      <c r="HG801" s="63"/>
      <c r="HH801" s="63"/>
      <c r="HI801" s="63"/>
      <c r="HJ801" s="63"/>
      <c r="HK801" s="63"/>
      <c r="HL801" s="63"/>
      <c r="HM801" s="63"/>
      <c r="HN801" s="63"/>
      <c r="HO801" s="63"/>
      <c r="HP801" s="63"/>
      <c r="HQ801" s="63"/>
      <c r="HR801" s="63"/>
      <c r="HS801" s="63"/>
      <c r="HT801" s="63"/>
      <c r="HU801" s="63"/>
      <c r="HV801" s="63"/>
      <c r="HW801" s="63"/>
      <c r="HX801" s="63"/>
      <c r="HY801" s="63"/>
      <c r="HZ801" s="63"/>
      <c r="IA801" s="63"/>
      <c r="IB801" s="63"/>
      <c r="IC801" s="63"/>
      <c r="ID801" s="63"/>
      <c r="IE801" s="63"/>
      <c r="IF801" s="63"/>
      <c r="IG801" s="63"/>
      <c r="IH801" s="63"/>
      <c r="II801" s="63"/>
      <c r="IJ801" s="63"/>
      <c r="IK801" s="63"/>
      <c r="IL801" s="63"/>
      <c r="IM801" s="63"/>
      <c r="IN801" s="63"/>
      <c r="IO801" s="63"/>
    </row>
    <row r="802" spans="1:249" s="39" customFormat="1" ht="262.2" x14ac:dyDescent="0.3">
      <c r="A802" s="119">
        <v>2990</v>
      </c>
      <c r="B802" s="119" t="s">
        <v>3766</v>
      </c>
      <c r="C802" s="441" t="s">
        <v>3767</v>
      </c>
      <c r="D802" s="117" t="s">
        <v>8153</v>
      </c>
      <c r="E802" s="134" t="s">
        <v>3836</v>
      </c>
      <c r="F802" s="569" t="s">
        <v>4021</v>
      </c>
      <c r="G802" s="134" t="s">
        <v>3837</v>
      </c>
      <c r="H802" s="441">
        <v>2011</v>
      </c>
      <c r="I802" s="134" t="s">
        <v>3838</v>
      </c>
      <c r="J802" s="564">
        <v>118800</v>
      </c>
      <c r="K802" s="441" t="s">
        <v>6273</v>
      </c>
      <c r="L802" s="134" t="s">
        <v>3839</v>
      </c>
      <c r="M802" s="134" t="s">
        <v>3839</v>
      </c>
      <c r="N802" s="441" t="s">
        <v>3840</v>
      </c>
      <c r="O802" s="441" t="s">
        <v>3841</v>
      </c>
      <c r="P802" s="134" t="s">
        <v>8775</v>
      </c>
      <c r="Q802" s="565">
        <v>22.35</v>
      </c>
      <c r="R802" s="565"/>
      <c r="S802" s="565">
        <f>(8000+13000+120+1100+200+0)/2088*1</f>
        <v>10.737547892720306</v>
      </c>
      <c r="T802" s="565">
        <v>22.35</v>
      </c>
      <c r="U802" s="565">
        <f>SUM(R802:T802)</f>
        <v>33.087547892720309</v>
      </c>
      <c r="V802" s="441">
        <v>100</v>
      </c>
      <c r="W802" s="441">
        <f>ROUND(100/118800*118800,0)</f>
        <v>100</v>
      </c>
      <c r="X802" s="566" t="s">
        <v>3774</v>
      </c>
      <c r="Y802" s="470"/>
      <c r="Z802" s="470"/>
      <c r="AA802" s="470"/>
      <c r="AB802" s="441">
        <v>11</v>
      </c>
      <c r="AC802" s="470"/>
      <c r="AD802" s="565">
        <v>12.57</v>
      </c>
      <c r="AE802" s="119">
        <v>5</v>
      </c>
      <c r="AF802" s="441">
        <v>100</v>
      </c>
      <c r="AG802" s="567" t="s">
        <v>3184</v>
      </c>
      <c r="AH802" s="441" t="s">
        <v>3842</v>
      </c>
      <c r="AI802" s="441">
        <v>20</v>
      </c>
      <c r="AJ802" s="441" t="s">
        <v>8153</v>
      </c>
      <c r="AK802" s="441" t="s">
        <v>3785</v>
      </c>
      <c r="AL802" s="441">
        <v>30</v>
      </c>
      <c r="AM802" s="441" t="s">
        <v>3843</v>
      </c>
      <c r="AN802" s="441" t="s">
        <v>3844</v>
      </c>
      <c r="AO802" s="441">
        <v>50</v>
      </c>
      <c r="AP802" s="441"/>
      <c r="AQ802" s="441"/>
      <c r="AR802" s="441"/>
      <c r="AS802" s="441"/>
      <c r="AT802" s="441"/>
      <c r="AU802" s="441"/>
      <c r="AV802" s="441"/>
      <c r="AW802" s="441"/>
      <c r="AX802" s="441"/>
      <c r="AY802" s="568"/>
      <c r="AZ802" s="63"/>
      <c r="BA802" s="83"/>
      <c r="BB802" s="84"/>
      <c r="BC802" s="84"/>
      <c r="BD802" s="84"/>
      <c r="BE802" s="63"/>
      <c r="BF802" s="63"/>
      <c r="BG802" s="63"/>
      <c r="BH802" s="63"/>
      <c r="BI802" s="63"/>
      <c r="BJ802" s="63"/>
      <c r="BK802" s="63"/>
      <c r="BL802" s="63"/>
      <c r="BM802" s="63"/>
      <c r="BN802" s="63"/>
      <c r="BO802" s="63"/>
      <c r="BP802" s="63"/>
      <c r="BQ802" s="63"/>
      <c r="BR802" s="63"/>
      <c r="BS802" s="63"/>
      <c r="BT802" s="63"/>
      <c r="BU802" s="63"/>
      <c r="BV802" s="63"/>
      <c r="BW802" s="63"/>
      <c r="BX802" s="63"/>
      <c r="BY802" s="63"/>
      <c r="BZ802" s="63"/>
      <c r="CA802" s="63"/>
      <c r="CB802" s="63"/>
      <c r="CC802" s="63"/>
      <c r="CD802" s="63"/>
      <c r="CE802" s="63"/>
      <c r="CF802" s="63"/>
      <c r="CG802" s="63"/>
      <c r="CH802" s="63"/>
      <c r="CI802" s="63"/>
      <c r="CJ802" s="63"/>
      <c r="CK802" s="63"/>
      <c r="CL802" s="63"/>
      <c r="CM802" s="63"/>
      <c r="CN802" s="63"/>
      <c r="CO802" s="63"/>
      <c r="CP802" s="63"/>
      <c r="CQ802" s="63"/>
      <c r="CR802" s="63"/>
      <c r="CS802" s="63"/>
      <c r="CT802" s="63"/>
      <c r="CU802" s="63"/>
      <c r="CV802" s="63"/>
      <c r="CW802" s="63"/>
      <c r="CX802" s="63"/>
      <c r="CY802" s="63"/>
      <c r="CZ802" s="63"/>
      <c r="DA802" s="63"/>
      <c r="DB802" s="63"/>
      <c r="DC802" s="63"/>
      <c r="DD802" s="63"/>
      <c r="DE802" s="63"/>
      <c r="DF802" s="63"/>
      <c r="DG802" s="63"/>
      <c r="DH802" s="63"/>
      <c r="DI802" s="63"/>
      <c r="DJ802" s="63"/>
      <c r="DK802" s="63"/>
      <c r="DL802" s="63"/>
      <c r="DM802" s="63"/>
      <c r="DN802" s="63"/>
      <c r="DO802" s="63"/>
      <c r="DP802" s="63"/>
      <c r="DQ802" s="63"/>
      <c r="DR802" s="63"/>
      <c r="DS802" s="63"/>
      <c r="DT802" s="63"/>
      <c r="DU802" s="63"/>
      <c r="DV802" s="63"/>
      <c r="DW802" s="63"/>
      <c r="DX802" s="63"/>
      <c r="DY802" s="63"/>
      <c r="DZ802" s="63"/>
      <c r="EA802" s="63"/>
      <c r="EB802" s="63"/>
      <c r="EC802" s="63"/>
      <c r="ED802" s="63"/>
      <c r="EE802" s="63"/>
      <c r="EF802" s="63"/>
      <c r="EG802" s="63"/>
      <c r="EH802" s="63"/>
      <c r="EI802" s="63"/>
      <c r="EJ802" s="63"/>
      <c r="EK802" s="63"/>
      <c r="EL802" s="63"/>
      <c r="EM802" s="63"/>
      <c r="EN802" s="63"/>
      <c r="EO802" s="63"/>
      <c r="EP802" s="63"/>
      <c r="EQ802" s="63"/>
      <c r="ER802" s="63"/>
      <c r="ES802" s="63"/>
      <c r="ET802" s="63"/>
      <c r="EU802" s="63"/>
      <c r="EV802" s="63"/>
      <c r="EW802" s="63"/>
      <c r="EX802" s="63"/>
      <c r="EY802" s="63"/>
      <c r="EZ802" s="63"/>
      <c r="FA802" s="63"/>
      <c r="FB802" s="63"/>
      <c r="FC802" s="63"/>
      <c r="FD802" s="63"/>
      <c r="FE802" s="63"/>
      <c r="FF802" s="63"/>
      <c r="FG802" s="63"/>
      <c r="FH802" s="63"/>
      <c r="FI802" s="63"/>
      <c r="FJ802" s="63"/>
      <c r="FK802" s="63"/>
      <c r="FL802" s="63"/>
      <c r="FM802" s="63"/>
      <c r="FN802" s="63"/>
      <c r="FO802" s="63"/>
      <c r="FP802" s="63"/>
      <c r="FQ802" s="63"/>
      <c r="FR802" s="63"/>
      <c r="FS802" s="63"/>
      <c r="FT802" s="63"/>
      <c r="FU802" s="63"/>
      <c r="FV802" s="63"/>
      <c r="FW802" s="63"/>
      <c r="FX802" s="63"/>
      <c r="FY802" s="63"/>
      <c r="FZ802" s="63"/>
      <c r="GA802" s="63"/>
      <c r="GB802" s="63"/>
      <c r="GC802" s="63"/>
      <c r="GD802" s="63"/>
      <c r="GE802" s="63"/>
      <c r="GF802" s="63"/>
      <c r="GG802" s="63"/>
      <c r="GH802" s="63"/>
      <c r="GI802" s="63"/>
      <c r="GJ802" s="63"/>
      <c r="GK802" s="63"/>
      <c r="GL802" s="63"/>
      <c r="GM802" s="63"/>
      <c r="GN802" s="63"/>
      <c r="GO802" s="63"/>
      <c r="GP802" s="63"/>
      <c r="GQ802" s="63"/>
      <c r="GR802" s="63"/>
      <c r="GS802" s="63"/>
      <c r="GT802" s="63"/>
      <c r="GU802" s="63"/>
      <c r="GV802" s="63"/>
      <c r="GW802" s="63"/>
      <c r="GX802" s="63"/>
      <c r="GY802" s="63"/>
      <c r="GZ802" s="63"/>
      <c r="HA802" s="63"/>
      <c r="HB802" s="63"/>
      <c r="HC802" s="63"/>
      <c r="HD802" s="63"/>
      <c r="HE802" s="63"/>
      <c r="HF802" s="63"/>
      <c r="HG802" s="63"/>
      <c r="HH802" s="63"/>
      <c r="HI802" s="63"/>
      <c r="HJ802" s="63"/>
      <c r="HK802" s="63"/>
      <c r="HL802" s="63"/>
      <c r="HM802" s="63"/>
      <c r="HN802" s="63"/>
      <c r="HO802" s="63"/>
      <c r="HP802" s="63"/>
      <c r="HQ802" s="63"/>
      <c r="HR802" s="63"/>
      <c r="HS802" s="63"/>
      <c r="HT802" s="63"/>
      <c r="HU802" s="63"/>
      <c r="HV802" s="63"/>
      <c r="HW802" s="63"/>
      <c r="HX802" s="63"/>
      <c r="HY802" s="63"/>
      <c r="HZ802" s="63"/>
      <c r="IA802" s="63"/>
      <c r="IB802" s="63"/>
      <c r="IC802" s="63"/>
      <c r="ID802" s="63"/>
      <c r="IE802" s="63"/>
      <c r="IF802" s="63"/>
      <c r="IG802" s="63"/>
      <c r="IH802" s="63"/>
      <c r="II802" s="63"/>
      <c r="IJ802" s="63"/>
      <c r="IK802" s="63"/>
      <c r="IL802" s="63"/>
      <c r="IM802" s="63"/>
      <c r="IN802" s="63"/>
      <c r="IO802" s="63"/>
    </row>
    <row r="803" spans="1:249" s="39" customFormat="1" ht="262.2" x14ac:dyDescent="0.3">
      <c r="A803" s="119">
        <v>2990</v>
      </c>
      <c r="B803" s="119" t="s">
        <v>3766</v>
      </c>
      <c r="C803" s="441" t="s">
        <v>3767</v>
      </c>
      <c r="D803" s="117" t="s">
        <v>8153</v>
      </c>
      <c r="E803" s="134" t="s">
        <v>3836</v>
      </c>
      <c r="F803" s="569" t="s">
        <v>4021</v>
      </c>
      <c r="G803" s="134" t="s">
        <v>3845</v>
      </c>
      <c r="H803" s="441">
        <v>2011</v>
      </c>
      <c r="I803" s="134" t="s">
        <v>3846</v>
      </c>
      <c r="J803" s="564">
        <v>246000</v>
      </c>
      <c r="K803" s="441" t="s">
        <v>6273</v>
      </c>
      <c r="L803" s="134" t="s">
        <v>3839</v>
      </c>
      <c r="M803" s="134" t="s">
        <v>3839</v>
      </c>
      <c r="N803" s="441" t="s">
        <v>3840</v>
      </c>
      <c r="O803" s="441" t="s">
        <v>3841</v>
      </c>
      <c r="P803" s="134" t="s">
        <v>8776</v>
      </c>
      <c r="Q803" s="565">
        <v>22.35</v>
      </c>
      <c r="R803" s="565"/>
      <c r="S803" s="565">
        <f>(15000+22000+120+2800+500+0)/2088*1</f>
        <v>19.35823754789272</v>
      </c>
      <c r="T803" s="565">
        <f>22.35*2</f>
        <v>44.7</v>
      </c>
      <c r="U803" s="565">
        <f t="shared" si="24"/>
        <v>64.05823754789273</v>
      </c>
      <c r="V803" s="441">
        <v>100</v>
      </c>
      <c r="W803" s="441">
        <f>ROUND(100/246000*246000,0)</f>
        <v>100</v>
      </c>
      <c r="X803" s="566" t="s">
        <v>3774</v>
      </c>
      <c r="Y803" s="470"/>
      <c r="Z803" s="470"/>
      <c r="AA803" s="470"/>
      <c r="AB803" s="441">
        <v>11</v>
      </c>
      <c r="AC803" s="470"/>
      <c r="AD803" s="565">
        <v>12.57</v>
      </c>
      <c r="AE803" s="119">
        <v>5</v>
      </c>
      <c r="AF803" s="441">
        <v>100</v>
      </c>
      <c r="AG803" s="567" t="s">
        <v>3184</v>
      </c>
      <c r="AH803" s="441" t="s">
        <v>3842</v>
      </c>
      <c r="AI803" s="441">
        <v>20</v>
      </c>
      <c r="AJ803" s="441" t="s">
        <v>8153</v>
      </c>
      <c r="AK803" s="441" t="s">
        <v>3785</v>
      </c>
      <c r="AL803" s="441">
        <v>30</v>
      </c>
      <c r="AM803" s="441" t="s">
        <v>3843</v>
      </c>
      <c r="AN803" s="441" t="s">
        <v>3844</v>
      </c>
      <c r="AO803" s="441">
        <v>50</v>
      </c>
      <c r="AP803" s="441"/>
      <c r="AQ803" s="441"/>
      <c r="AR803" s="441"/>
      <c r="AS803" s="441"/>
      <c r="AT803" s="441"/>
      <c r="AU803" s="441"/>
      <c r="AV803" s="441"/>
      <c r="AW803" s="441"/>
      <c r="AX803" s="441"/>
      <c r="AY803" s="568"/>
      <c r="AZ803" s="63"/>
      <c r="BA803" s="83"/>
      <c r="BB803" s="84"/>
      <c r="BC803" s="84"/>
      <c r="BD803" s="84"/>
      <c r="BE803" s="63"/>
      <c r="BF803" s="63"/>
      <c r="BG803" s="63"/>
      <c r="BH803" s="63"/>
      <c r="BI803" s="63"/>
      <c r="BJ803" s="63"/>
      <c r="BK803" s="63"/>
      <c r="BL803" s="63"/>
      <c r="BM803" s="63"/>
      <c r="BN803" s="63"/>
      <c r="BO803" s="63"/>
      <c r="BP803" s="63"/>
      <c r="BQ803" s="63"/>
      <c r="BR803" s="63"/>
      <c r="BS803" s="63"/>
      <c r="BT803" s="63"/>
      <c r="BU803" s="63"/>
      <c r="BV803" s="63"/>
      <c r="BW803" s="63"/>
      <c r="BX803" s="63"/>
      <c r="BY803" s="63"/>
      <c r="BZ803" s="63"/>
      <c r="CA803" s="63"/>
      <c r="CB803" s="63"/>
      <c r="CC803" s="63"/>
      <c r="CD803" s="63"/>
      <c r="CE803" s="63"/>
      <c r="CF803" s="63"/>
      <c r="CG803" s="63"/>
      <c r="CH803" s="63"/>
      <c r="CI803" s="63"/>
      <c r="CJ803" s="63"/>
      <c r="CK803" s="63"/>
      <c r="CL803" s="63"/>
      <c r="CM803" s="63"/>
      <c r="CN803" s="63"/>
      <c r="CO803" s="63"/>
      <c r="CP803" s="63"/>
      <c r="CQ803" s="63"/>
      <c r="CR803" s="63"/>
      <c r="CS803" s="63"/>
      <c r="CT803" s="63"/>
      <c r="CU803" s="63"/>
      <c r="CV803" s="63"/>
      <c r="CW803" s="63"/>
      <c r="CX803" s="63"/>
      <c r="CY803" s="63"/>
      <c r="CZ803" s="63"/>
      <c r="DA803" s="63"/>
      <c r="DB803" s="63"/>
      <c r="DC803" s="63"/>
      <c r="DD803" s="63"/>
      <c r="DE803" s="63"/>
      <c r="DF803" s="63"/>
      <c r="DG803" s="63"/>
      <c r="DH803" s="63"/>
      <c r="DI803" s="63"/>
      <c r="DJ803" s="63"/>
      <c r="DK803" s="63"/>
      <c r="DL803" s="63"/>
      <c r="DM803" s="63"/>
      <c r="DN803" s="63"/>
      <c r="DO803" s="63"/>
      <c r="DP803" s="63"/>
      <c r="DQ803" s="63"/>
      <c r="DR803" s="63"/>
      <c r="DS803" s="63"/>
      <c r="DT803" s="63"/>
      <c r="DU803" s="63"/>
      <c r="DV803" s="63"/>
      <c r="DW803" s="63"/>
      <c r="DX803" s="63"/>
      <c r="DY803" s="63"/>
      <c r="DZ803" s="63"/>
      <c r="EA803" s="63"/>
      <c r="EB803" s="63"/>
      <c r="EC803" s="63"/>
      <c r="ED803" s="63"/>
      <c r="EE803" s="63"/>
      <c r="EF803" s="63"/>
      <c r="EG803" s="63"/>
      <c r="EH803" s="63"/>
      <c r="EI803" s="63"/>
      <c r="EJ803" s="63"/>
      <c r="EK803" s="63"/>
      <c r="EL803" s="63"/>
      <c r="EM803" s="63"/>
      <c r="EN803" s="63"/>
      <c r="EO803" s="63"/>
      <c r="EP803" s="63"/>
      <c r="EQ803" s="63"/>
      <c r="ER803" s="63"/>
      <c r="ES803" s="63"/>
      <c r="ET803" s="63"/>
      <c r="EU803" s="63"/>
      <c r="EV803" s="63"/>
      <c r="EW803" s="63"/>
      <c r="EX803" s="63"/>
      <c r="EY803" s="63"/>
      <c r="EZ803" s="63"/>
      <c r="FA803" s="63"/>
      <c r="FB803" s="63"/>
      <c r="FC803" s="63"/>
      <c r="FD803" s="63"/>
      <c r="FE803" s="63"/>
      <c r="FF803" s="63"/>
      <c r="FG803" s="63"/>
      <c r="FH803" s="63"/>
      <c r="FI803" s="63"/>
      <c r="FJ803" s="63"/>
      <c r="FK803" s="63"/>
      <c r="FL803" s="63"/>
      <c r="FM803" s="63"/>
      <c r="FN803" s="63"/>
      <c r="FO803" s="63"/>
      <c r="FP803" s="63"/>
      <c r="FQ803" s="63"/>
      <c r="FR803" s="63"/>
      <c r="FS803" s="63"/>
      <c r="FT803" s="63"/>
      <c r="FU803" s="63"/>
      <c r="FV803" s="63"/>
      <c r="FW803" s="63"/>
      <c r="FX803" s="63"/>
      <c r="FY803" s="63"/>
      <c r="FZ803" s="63"/>
      <c r="GA803" s="63"/>
      <c r="GB803" s="63"/>
      <c r="GC803" s="63"/>
      <c r="GD803" s="63"/>
      <c r="GE803" s="63"/>
      <c r="GF803" s="63"/>
      <c r="GG803" s="63"/>
      <c r="GH803" s="63"/>
      <c r="GI803" s="63"/>
      <c r="GJ803" s="63"/>
      <c r="GK803" s="63"/>
      <c r="GL803" s="63"/>
      <c r="GM803" s="63"/>
      <c r="GN803" s="63"/>
      <c r="GO803" s="63"/>
      <c r="GP803" s="63"/>
      <c r="GQ803" s="63"/>
      <c r="GR803" s="63"/>
      <c r="GS803" s="63"/>
      <c r="GT803" s="63"/>
      <c r="GU803" s="63"/>
      <c r="GV803" s="63"/>
      <c r="GW803" s="63"/>
      <c r="GX803" s="63"/>
      <c r="GY803" s="63"/>
      <c r="GZ803" s="63"/>
      <c r="HA803" s="63"/>
      <c r="HB803" s="63"/>
      <c r="HC803" s="63"/>
      <c r="HD803" s="63"/>
      <c r="HE803" s="63"/>
      <c r="HF803" s="63"/>
      <c r="HG803" s="63"/>
      <c r="HH803" s="63"/>
      <c r="HI803" s="63"/>
      <c r="HJ803" s="63"/>
      <c r="HK803" s="63"/>
      <c r="HL803" s="63"/>
      <c r="HM803" s="63"/>
      <c r="HN803" s="63"/>
      <c r="HO803" s="63"/>
      <c r="HP803" s="63"/>
      <c r="HQ803" s="63"/>
      <c r="HR803" s="63"/>
      <c r="HS803" s="63"/>
      <c r="HT803" s="63"/>
      <c r="HU803" s="63"/>
      <c r="HV803" s="63"/>
      <c r="HW803" s="63"/>
      <c r="HX803" s="63"/>
      <c r="HY803" s="63"/>
      <c r="HZ803" s="63"/>
      <c r="IA803" s="63"/>
      <c r="IB803" s="63"/>
      <c r="IC803" s="63"/>
      <c r="ID803" s="63"/>
      <c r="IE803" s="63"/>
      <c r="IF803" s="63"/>
      <c r="IG803" s="63"/>
      <c r="IH803" s="63"/>
      <c r="II803" s="63"/>
      <c r="IJ803" s="63"/>
      <c r="IK803" s="63"/>
      <c r="IL803" s="63"/>
      <c r="IM803" s="63"/>
      <c r="IN803" s="63"/>
      <c r="IO803" s="63"/>
    </row>
    <row r="804" spans="1:249" s="39" customFormat="1" ht="262.2" x14ac:dyDescent="0.3">
      <c r="A804" s="119">
        <v>2990</v>
      </c>
      <c r="B804" s="119" t="s">
        <v>3766</v>
      </c>
      <c r="C804" s="441" t="s">
        <v>3767</v>
      </c>
      <c r="D804" s="117" t="s">
        <v>8153</v>
      </c>
      <c r="E804" s="134" t="s">
        <v>3836</v>
      </c>
      <c r="F804" s="569" t="s">
        <v>4021</v>
      </c>
      <c r="G804" s="134" t="s">
        <v>3847</v>
      </c>
      <c r="H804" s="441">
        <v>2011</v>
      </c>
      <c r="I804" s="134" t="s">
        <v>3848</v>
      </c>
      <c r="J804" s="564">
        <v>200400</v>
      </c>
      <c r="K804" s="441" t="s">
        <v>6273</v>
      </c>
      <c r="L804" s="134" t="s">
        <v>3839</v>
      </c>
      <c r="M804" s="134" t="s">
        <v>3839</v>
      </c>
      <c r="N804" s="441" t="s">
        <v>3840</v>
      </c>
      <c r="O804" s="441" t="s">
        <v>3841</v>
      </c>
      <c r="P804" s="134" t="s">
        <v>8777</v>
      </c>
      <c r="Q804" s="565">
        <v>22.35</v>
      </c>
      <c r="R804" s="565"/>
      <c r="S804" s="565">
        <f>(15000+22000+120+2800+500+0)/2088*1</f>
        <v>19.35823754789272</v>
      </c>
      <c r="T804" s="565">
        <f>22.35*2</f>
        <v>44.7</v>
      </c>
      <c r="U804" s="565">
        <f t="shared" si="24"/>
        <v>64.05823754789273</v>
      </c>
      <c r="V804" s="441">
        <v>100</v>
      </c>
      <c r="W804" s="441">
        <f>ROUND(100/200400*200400,0)</f>
        <v>100</v>
      </c>
      <c r="X804" s="566" t="s">
        <v>3774</v>
      </c>
      <c r="Y804" s="470"/>
      <c r="Z804" s="470"/>
      <c r="AA804" s="470"/>
      <c r="AB804" s="441">
        <v>11</v>
      </c>
      <c r="AC804" s="470"/>
      <c r="AD804" s="565">
        <v>12.57</v>
      </c>
      <c r="AE804" s="119">
        <v>5</v>
      </c>
      <c r="AF804" s="441">
        <v>100</v>
      </c>
      <c r="AG804" s="567" t="s">
        <v>3184</v>
      </c>
      <c r="AH804" s="441" t="s">
        <v>3842</v>
      </c>
      <c r="AI804" s="441">
        <v>20</v>
      </c>
      <c r="AJ804" s="441" t="s">
        <v>8153</v>
      </c>
      <c r="AK804" s="441" t="s">
        <v>3785</v>
      </c>
      <c r="AL804" s="441">
        <v>30</v>
      </c>
      <c r="AM804" s="441" t="s">
        <v>3843</v>
      </c>
      <c r="AN804" s="441" t="s">
        <v>3844</v>
      </c>
      <c r="AO804" s="441">
        <v>50</v>
      </c>
      <c r="AP804" s="441"/>
      <c r="AQ804" s="441"/>
      <c r="AR804" s="441"/>
      <c r="AS804" s="441"/>
      <c r="AT804" s="441"/>
      <c r="AU804" s="441"/>
      <c r="AV804" s="441"/>
      <c r="AW804" s="441"/>
      <c r="AX804" s="441"/>
      <c r="AY804" s="568"/>
      <c r="AZ804" s="63"/>
      <c r="BA804" s="83"/>
      <c r="BB804" s="84"/>
      <c r="BC804" s="84"/>
      <c r="BD804" s="84"/>
      <c r="BE804" s="63"/>
      <c r="BF804" s="63"/>
      <c r="BG804" s="63"/>
      <c r="BH804" s="63"/>
      <c r="BI804" s="63"/>
      <c r="BJ804" s="63"/>
      <c r="BK804" s="63"/>
      <c r="BL804" s="63"/>
      <c r="BM804" s="63"/>
      <c r="BN804" s="63"/>
      <c r="BO804" s="63"/>
      <c r="BP804" s="63"/>
      <c r="BQ804" s="63"/>
      <c r="BR804" s="63"/>
      <c r="BS804" s="63"/>
      <c r="BT804" s="63"/>
      <c r="BU804" s="63"/>
      <c r="BV804" s="63"/>
      <c r="BW804" s="63"/>
      <c r="BX804" s="63"/>
      <c r="BY804" s="63"/>
      <c r="BZ804" s="63"/>
      <c r="CA804" s="63"/>
      <c r="CB804" s="63"/>
      <c r="CC804" s="63"/>
      <c r="CD804" s="63"/>
      <c r="CE804" s="63"/>
      <c r="CF804" s="63"/>
      <c r="CG804" s="63"/>
      <c r="CH804" s="63"/>
      <c r="CI804" s="63"/>
      <c r="CJ804" s="63"/>
      <c r="CK804" s="63"/>
      <c r="CL804" s="63"/>
      <c r="CM804" s="63"/>
      <c r="CN804" s="63"/>
      <c r="CO804" s="63"/>
      <c r="CP804" s="63"/>
      <c r="CQ804" s="63"/>
      <c r="CR804" s="63"/>
      <c r="CS804" s="63"/>
      <c r="CT804" s="63"/>
      <c r="CU804" s="63"/>
      <c r="CV804" s="63"/>
      <c r="CW804" s="63"/>
      <c r="CX804" s="63"/>
      <c r="CY804" s="63"/>
      <c r="CZ804" s="63"/>
      <c r="DA804" s="63"/>
      <c r="DB804" s="63"/>
      <c r="DC804" s="63"/>
      <c r="DD804" s="63"/>
      <c r="DE804" s="63"/>
      <c r="DF804" s="63"/>
      <c r="DG804" s="63"/>
      <c r="DH804" s="63"/>
      <c r="DI804" s="63"/>
      <c r="DJ804" s="63"/>
      <c r="DK804" s="63"/>
      <c r="DL804" s="63"/>
      <c r="DM804" s="63"/>
      <c r="DN804" s="63"/>
      <c r="DO804" s="63"/>
      <c r="DP804" s="63"/>
      <c r="DQ804" s="63"/>
      <c r="DR804" s="63"/>
      <c r="DS804" s="63"/>
      <c r="DT804" s="63"/>
      <c r="DU804" s="63"/>
      <c r="DV804" s="63"/>
      <c r="DW804" s="63"/>
      <c r="DX804" s="63"/>
      <c r="DY804" s="63"/>
      <c r="DZ804" s="63"/>
      <c r="EA804" s="63"/>
      <c r="EB804" s="63"/>
      <c r="EC804" s="63"/>
      <c r="ED804" s="63"/>
      <c r="EE804" s="63"/>
      <c r="EF804" s="63"/>
      <c r="EG804" s="63"/>
      <c r="EH804" s="63"/>
      <c r="EI804" s="63"/>
      <c r="EJ804" s="63"/>
      <c r="EK804" s="63"/>
      <c r="EL804" s="63"/>
      <c r="EM804" s="63"/>
      <c r="EN804" s="63"/>
      <c r="EO804" s="63"/>
      <c r="EP804" s="63"/>
      <c r="EQ804" s="63"/>
      <c r="ER804" s="63"/>
      <c r="ES804" s="63"/>
      <c r="ET804" s="63"/>
      <c r="EU804" s="63"/>
      <c r="EV804" s="63"/>
      <c r="EW804" s="63"/>
      <c r="EX804" s="63"/>
      <c r="EY804" s="63"/>
      <c r="EZ804" s="63"/>
      <c r="FA804" s="63"/>
      <c r="FB804" s="63"/>
      <c r="FC804" s="63"/>
      <c r="FD804" s="63"/>
      <c r="FE804" s="63"/>
      <c r="FF804" s="63"/>
      <c r="FG804" s="63"/>
      <c r="FH804" s="63"/>
      <c r="FI804" s="63"/>
      <c r="FJ804" s="63"/>
      <c r="FK804" s="63"/>
      <c r="FL804" s="63"/>
      <c r="FM804" s="63"/>
      <c r="FN804" s="63"/>
      <c r="FO804" s="63"/>
      <c r="FP804" s="63"/>
      <c r="FQ804" s="63"/>
      <c r="FR804" s="63"/>
      <c r="FS804" s="63"/>
      <c r="FT804" s="63"/>
      <c r="FU804" s="63"/>
      <c r="FV804" s="63"/>
      <c r="FW804" s="63"/>
      <c r="FX804" s="63"/>
      <c r="FY804" s="63"/>
      <c r="FZ804" s="63"/>
      <c r="GA804" s="63"/>
      <c r="GB804" s="63"/>
      <c r="GC804" s="63"/>
      <c r="GD804" s="63"/>
      <c r="GE804" s="63"/>
      <c r="GF804" s="63"/>
      <c r="GG804" s="63"/>
      <c r="GH804" s="63"/>
      <c r="GI804" s="63"/>
      <c r="GJ804" s="63"/>
      <c r="GK804" s="63"/>
      <c r="GL804" s="63"/>
      <c r="GM804" s="63"/>
      <c r="GN804" s="63"/>
      <c r="GO804" s="63"/>
      <c r="GP804" s="63"/>
      <c r="GQ804" s="63"/>
      <c r="GR804" s="63"/>
      <c r="GS804" s="63"/>
      <c r="GT804" s="63"/>
      <c r="GU804" s="63"/>
      <c r="GV804" s="63"/>
      <c r="GW804" s="63"/>
      <c r="GX804" s="63"/>
      <c r="GY804" s="63"/>
      <c r="GZ804" s="63"/>
      <c r="HA804" s="63"/>
      <c r="HB804" s="63"/>
      <c r="HC804" s="63"/>
      <c r="HD804" s="63"/>
      <c r="HE804" s="63"/>
      <c r="HF804" s="63"/>
      <c r="HG804" s="63"/>
      <c r="HH804" s="63"/>
      <c r="HI804" s="63"/>
      <c r="HJ804" s="63"/>
      <c r="HK804" s="63"/>
      <c r="HL804" s="63"/>
      <c r="HM804" s="63"/>
      <c r="HN804" s="63"/>
      <c r="HO804" s="63"/>
      <c r="HP804" s="63"/>
      <c r="HQ804" s="63"/>
      <c r="HR804" s="63"/>
      <c r="HS804" s="63"/>
      <c r="HT804" s="63"/>
      <c r="HU804" s="63"/>
      <c r="HV804" s="63"/>
      <c r="HW804" s="63"/>
      <c r="HX804" s="63"/>
      <c r="HY804" s="63"/>
      <c r="HZ804" s="63"/>
      <c r="IA804" s="63"/>
      <c r="IB804" s="63"/>
      <c r="IC804" s="63"/>
      <c r="ID804" s="63"/>
      <c r="IE804" s="63"/>
      <c r="IF804" s="63"/>
      <c r="IG804" s="63"/>
      <c r="IH804" s="63"/>
      <c r="II804" s="63"/>
      <c r="IJ804" s="63"/>
      <c r="IK804" s="63"/>
      <c r="IL804" s="63"/>
      <c r="IM804" s="63"/>
      <c r="IN804" s="63"/>
      <c r="IO804" s="63"/>
    </row>
    <row r="805" spans="1:249" s="39" customFormat="1" ht="262.2" x14ac:dyDescent="0.3">
      <c r="A805" s="119">
        <v>2990</v>
      </c>
      <c r="B805" s="119" t="s">
        <v>3766</v>
      </c>
      <c r="C805" s="441" t="s">
        <v>3767</v>
      </c>
      <c r="D805" s="117" t="s">
        <v>8153</v>
      </c>
      <c r="E805" s="134" t="s">
        <v>3836</v>
      </c>
      <c r="F805" s="569" t="s">
        <v>4021</v>
      </c>
      <c r="G805" s="134" t="s">
        <v>3849</v>
      </c>
      <c r="H805" s="441">
        <v>2010</v>
      </c>
      <c r="I805" s="134" t="s">
        <v>3850</v>
      </c>
      <c r="J805" s="564">
        <v>49098.94</v>
      </c>
      <c r="K805" s="441" t="s">
        <v>6273</v>
      </c>
      <c r="L805" s="134" t="s">
        <v>3839</v>
      </c>
      <c r="M805" s="134" t="s">
        <v>3839</v>
      </c>
      <c r="N805" s="441" t="s">
        <v>3840</v>
      </c>
      <c r="O805" s="441" t="s">
        <v>3841</v>
      </c>
      <c r="P805" s="134" t="s">
        <v>8778</v>
      </c>
      <c r="Q805" s="565">
        <v>22.35</v>
      </c>
      <c r="R805" s="565"/>
      <c r="S805" s="565">
        <f>(6500+7000+120+1100+100+0)/2088*1</f>
        <v>7.0977011494252871</v>
      </c>
      <c r="T805" s="565">
        <v>22.35</v>
      </c>
      <c r="U805" s="565">
        <f>SUM(R805:T805)</f>
        <v>29.447701149425288</v>
      </c>
      <c r="V805" s="441">
        <v>100</v>
      </c>
      <c r="W805" s="441">
        <f>ROUND(100/49098.94*49098.94,0)</f>
        <v>100</v>
      </c>
      <c r="X805" s="566" t="s">
        <v>3774</v>
      </c>
      <c r="Y805" s="470"/>
      <c r="Z805" s="470"/>
      <c r="AA805" s="470"/>
      <c r="AB805" s="441">
        <v>11</v>
      </c>
      <c r="AC805" s="470"/>
      <c r="AD805" s="565">
        <v>12.57</v>
      </c>
      <c r="AE805" s="119">
        <v>3</v>
      </c>
      <c r="AF805" s="441">
        <v>100</v>
      </c>
      <c r="AG805" s="567" t="s">
        <v>3184</v>
      </c>
      <c r="AH805" s="441" t="s">
        <v>3842</v>
      </c>
      <c r="AI805" s="441">
        <v>20</v>
      </c>
      <c r="AJ805" s="441" t="s">
        <v>8153</v>
      </c>
      <c r="AK805" s="441" t="s">
        <v>3785</v>
      </c>
      <c r="AL805" s="441">
        <v>30</v>
      </c>
      <c r="AM805" s="441" t="s">
        <v>3843</v>
      </c>
      <c r="AN805" s="441" t="s">
        <v>3844</v>
      </c>
      <c r="AO805" s="441">
        <v>50</v>
      </c>
      <c r="AP805" s="441"/>
      <c r="AQ805" s="441"/>
      <c r="AR805" s="441"/>
      <c r="AS805" s="441"/>
      <c r="AT805" s="441"/>
      <c r="AU805" s="441"/>
      <c r="AV805" s="441"/>
      <c r="AW805" s="441"/>
      <c r="AX805" s="441"/>
      <c r="AY805" s="568"/>
      <c r="AZ805" s="63"/>
      <c r="BA805" s="83"/>
      <c r="BB805" s="84"/>
      <c r="BC805" s="84"/>
      <c r="BD805" s="84"/>
      <c r="BE805" s="63"/>
      <c r="BF805" s="63"/>
      <c r="BG805" s="63"/>
      <c r="BH805" s="63"/>
      <c r="BI805" s="63"/>
      <c r="BJ805" s="63"/>
      <c r="BK805" s="63"/>
      <c r="BL805" s="63"/>
      <c r="BM805" s="63"/>
      <c r="BN805" s="63"/>
      <c r="BO805" s="63"/>
      <c r="BP805" s="63"/>
      <c r="BQ805" s="63"/>
      <c r="BR805" s="63"/>
      <c r="BS805" s="63"/>
      <c r="BT805" s="63"/>
      <c r="BU805" s="63"/>
      <c r="BV805" s="63"/>
      <c r="BW805" s="63"/>
      <c r="BX805" s="63"/>
      <c r="BY805" s="63"/>
      <c r="BZ805" s="63"/>
      <c r="CA805" s="63"/>
      <c r="CB805" s="63"/>
      <c r="CC805" s="63"/>
      <c r="CD805" s="63"/>
      <c r="CE805" s="63"/>
      <c r="CF805" s="63"/>
      <c r="CG805" s="63"/>
      <c r="CH805" s="63"/>
      <c r="CI805" s="63"/>
      <c r="CJ805" s="63"/>
      <c r="CK805" s="63"/>
      <c r="CL805" s="63"/>
      <c r="CM805" s="63"/>
      <c r="CN805" s="63"/>
      <c r="CO805" s="63"/>
      <c r="CP805" s="63"/>
      <c r="CQ805" s="63"/>
      <c r="CR805" s="63"/>
      <c r="CS805" s="63"/>
      <c r="CT805" s="63"/>
      <c r="CU805" s="63"/>
      <c r="CV805" s="63"/>
      <c r="CW805" s="63"/>
      <c r="CX805" s="63"/>
      <c r="CY805" s="63"/>
      <c r="CZ805" s="63"/>
      <c r="DA805" s="63"/>
      <c r="DB805" s="63"/>
      <c r="DC805" s="63"/>
      <c r="DD805" s="63"/>
      <c r="DE805" s="63"/>
      <c r="DF805" s="63"/>
      <c r="DG805" s="63"/>
      <c r="DH805" s="63"/>
      <c r="DI805" s="63"/>
      <c r="DJ805" s="63"/>
      <c r="DK805" s="63"/>
      <c r="DL805" s="63"/>
      <c r="DM805" s="63"/>
      <c r="DN805" s="63"/>
      <c r="DO805" s="63"/>
      <c r="DP805" s="63"/>
      <c r="DQ805" s="63"/>
      <c r="DR805" s="63"/>
      <c r="DS805" s="63"/>
      <c r="DT805" s="63"/>
      <c r="DU805" s="63"/>
      <c r="DV805" s="63"/>
      <c r="DW805" s="63"/>
      <c r="DX805" s="63"/>
      <c r="DY805" s="63"/>
      <c r="DZ805" s="63"/>
      <c r="EA805" s="63"/>
      <c r="EB805" s="63"/>
      <c r="EC805" s="63"/>
      <c r="ED805" s="63"/>
      <c r="EE805" s="63"/>
      <c r="EF805" s="63"/>
      <c r="EG805" s="63"/>
      <c r="EH805" s="63"/>
      <c r="EI805" s="63"/>
      <c r="EJ805" s="63"/>
      <c r="EK805" s="63"/>
      <c r="EL805" s="63"/>
      <c r="EM805" s="63"/>
      <c r="EN805" s="63"/>
      <c r="EO805" s="63"/>
      <c r="EP805" s="63"/>
      <c r="EQ805" s="63"/>
      <c r="ER805" s="63"/>
      <c r="ES805" s="63"/>
      <c r="ET805" s="63"/>
      <c r="EU805" s="63"/>
      <c r="EV805" s="63"/>
      <c r="EW805" s="63"/>
      <c r="EX805" s="63"/>
      <c r="EY805" s="63"/>
      <c r="EZ805" s="63"/>
      <c r="FA805" s="63"/>
      <c r="FB805" s="63"/>
      <c r="FC805" s="63"/>
      <c r="FD805" s="63"/>
      <c r="FE805" s="63"/>
      <c r="FF805" s="63"/>
      <c r="FG805" s="63"/>
      <c r="FH805" s="63"/>
      <c r="FI805" s="63"/>
      <c r="FJ805" s="63"/>
      <c r="FK805" s="63"/>
      <c r="FL805" s="63"/>
      <c r="FM805" s="63"/>
      <c r="FN805" s="63"/>
      <c r="FO805" s="63"/>
      <c r="FP805" s="63"/>
      <c r="FQ805" s="63"/>
      <c r="FR805" s="63"/>
      <c r="FS805" s="63"/>
      <c r="FT805" s="63"/>
      <c r="FU805" s="63"/>
      <c r="FV805" s="63"/>
      <c r="FW805" s="63"/>
      <c r="FX805" s="63"/>
      <c r="FY805" s="63"/>
      <c r="FZ805" s="63"/>
      <c r="GA805" s="63"/>
      <c r="GB805" s="63"/>
      <c r="GC805" s="63"/>
      <c r="GD805" s="63"/>
      <c r="GE805" s="63"/>
      <c r="GF805" s="63"/>
      <c r="GG805" s="63"/>
      <c r="GH805" s="63"/>
      <c r="GI805" s="63"/>
      <c r="GJ805" s="63"/>
      <c r="GK805" s="63"/>
      <c r="GL805" s="63"/>
      <c r="GM805" s="63"/>
      <c r="GN805" s="63"/>
      <c r="GO805" s="63"/>
      <c r="GP805" s="63"/>
      <c r="GQ805" s="63"/>
      <c r="GR805" s="63"/>
      <c r="GS805" s="63"/>
      <c r="GT805" s="63"/>
      <c r="GU805" s="63"/>
      <c r="GV805" s="63"/>
      <c r="GW805" s="63"/>
      <c r="GX805" s="63"/>
      <c r="GY805" s="63"/>
      <c r="GZ805" s="63"/>
      <c r="HA805" s="63"/>
      <c r="HB805" s="63"/>
      <c r="HC805" s="63"/>
      <c r="HD805" s="63"/>
      <c r="HE805" s="63"/>
      <c r="HF805" s="63"/>
      <c r="HG805" s="63"/>
      <c r="HH805" s="63"/>
      <c r="HI805" s="63"/>
      <c r="HJ805" s="63"/>
      <c r="HK805" s="63"/>
      <c r="HL805" s="63"/>
      <c r="HM805" s="63"/>
      <c r="HN805" s="63"/>
      <c r="HO805" s="63"/>
      <c r="HP805" s="63"/>
      <c r="HQ805" s="63"/>
      <c r="HR805" s="63"/>
      <c r="HS805" s="63"/>
      <c r="HT805" s="63"/>
      <c r="HU805" s="63"/>
      <c r="HV805" s="63"/>
      <c r="HW805" s="63"/>
      <c r="HX805" s="63"/>
      <c r="HY805" s="63"/>
      <c r="HZ805" s="63"/>
      <c r="IA805" s="63"/>
      <c r="IB805" s="63"/>
      <c r="IC805" s="63"/>
      <c r="ID805" s="63"/>
      <c r="IE805" s="63"/>
      <c r="IF805" s="63"/>
      <c r="IG805" s="63"/>
      <c r="IH805" s="63"/>
      <c r="II805" s="63"/>
      <c r="IJ805" s="63"/>
      <c r="IK805" s="63"/>
      <c r="IL805" s="63"/>
      <c r="IM805" s="63"/>
      <c r="IN805" s="63"/>
      <c r="IO805" s="63"/>
    </row>
    <row r="806" spans="1:249" s="39" customFormat="1" ht="262.2" x14ac:dyDescent="0.3">
      <c r="A806" s="119">
        <v>2990</v>
      </c>
      <c r="B806" s="119" t="s">
        <v>3766</v>
      </c>
      <c r="C806" s="441" t="s">
        <v>3767</v>
      </c>
      <c r="D806" s="117" t="s">
        <v>8153</v>
      </c>
      <c r="E806" s="134" t="s">
        <v>3836</v>
      </c>
      <c r="F806" s="569" t="s">
        <v>4021</v>
      </c>
      <c r="G806" s="134" t="s">
        <v>3851</v>
      </c>
      <c r="H806" s="441">
        <v>2010</v>
      </c>
      <c r="I806" s="134" t="s">
        <v>3852</v>
      </c>
      <c r="J806" s="564">
        <v>41275.199999999997</v>
      </c>
      <c r="K806" s="441" t="s">
        <v>6273</v>
      </c>
      <c r="L806" s="134" t="s">
        <v>3839</v>
      </c>
      <c r="M806" s="134" t="s">
        <v>3839</v>
      </c>
      <c r="N806" s="441" t="s">
        <v>3840</v>
      </c>
      <c r="O806" s="441" t="s">
        <v>3841</v>
      </c>
      <c r="P806" s="134" t="s">
        <v>8779</v>
      </c>
      <c r="Q806" s="565">
        <v>22.35</v>
      </c>
      <c r="R806" s="565"/>
      <c r="S806" s="565">
        <f>(4500+2500+120+400+100+0)/2088*1</f>
        <v>3.6494252873563218</v>
      </c>
      <c r="T806" s="565">
        <v>22.35</v>
      </c>
      <c r="U806" s="565">
        <f>SUM(R806:T806)</f>
        <v>25.999425287356324</v>
      </c>
      <c r="V806" s="441">
        <v>100</v>
      </c>
      <c r="W806" s="441">
        <f>ROUND(100/41275.2*41275.2,0)</f>
        <v>100</v>
      </c>
      <c r="X806" s="566" t="s">
        <v>3774</v>
      </c>
      <c r="Y806" s="470"/>
      <c r="Z806" s="470"/>
      <c r="AA806" s="470"/>
      <c r="AB806" s="441">
        <v>11</v>
      </c>
      <c r="AC806" s="470"/>
      <c r="AD806" s="565">
        <v>12.57</v>
      </c>
      <c r="AE806" s="119">
        <v>5</v>
      </c>
      <c r="AF806" s="441">
        <v>100</v>
      </c>
      <c r="AG806" s="567" t="s">
        <v>3184</v>
      </c>
      <c r="AH806" s="441" t="s">
        <v>3842</v>
      </c>
      <c r="AI806" s="441">
        <v>20</v>
      </c>
      <c r="AJ806" s="441" t="s">
        <v>8153</v>
      </c>
      <c r="AK806" s="441" t="s">
        <v>3785</v>
      </c>
      <c r="AL806" s="441">
        <v>30</v>
      </c>
      <c r="AM806" s="441" t="s">
        <v>3843</v>
      </c>
      <c r="AN806" s="441" t="s">
        <v>3844</v>
      </c>
      <c r="AO806" s="441">
        <v>50</v>
      </c>
      <c r="AP806" s="441"/>
      <c r="AQ806" s="441"/>
      <c r="AR806" s="441"/>
      <c r="AS806" s="441"/>
      <c r="AT806" s="441"/>
      <c r="AU806" s="441"/>
      <c r="AV806" s="441"/>
      <c r="AW806" s="441"/>
      <c r="AX806" s="441"/>
      <c r="AY806" s="568"/>
      <c r="AZ806" s="63"/>
      <c r="BA806" s="83"/>
      <c r="BB806" s="84"/>
      <c r="BC806" s="84"/>
      <c r="BD806" s="84"/>
      <c r="BE806" s="63"/>
      <c r="BF806" s="63"/>
      <c r="BG806" s="63"/>
      <c r="BH806" s="63"/>
      <c r="BI806" s="63"/>
      <c r="BJ806" s="63"/>
      <c r="BK806" s="63"/>
      <c r="BL806" s="63"/>
      <c r="BM806" s="63"/>
      <c r="BN806" s="63"/>
      <c r="BO806" s="63"/>
      <c r="BP806" s="63"/>
      <c r="BQ806" s="63"/>
      <c r="BR806" s="63"/>
      <c r="BS806" s="63"/>
      <c r="BT806" s="63"/>
      <c r="BU806" s="63"/>
      <c r="BV806" s="63"/>
      <c r="BW806" s="63"/>
      <c r="BX806" s="63"/>
      <c r="BY806" s="63"/>
      <c r="BZ806" s="63"/>
      <c r="CA806" s="63"/>
      <c r="CB806" s="63"/>
      <c r="CC806" s="63"/>
      <c r="CD806" s="63"/>
      <c r="CE806" s="63"/>
      <c r="CF806" s="63"/>
      <c r="CG806" s="63"/>
      <c r="CH806" s="63"/>
      <c r="CI806" s="63"/>
      <c r="CJ806" s="63"/>
      <c r="CK806" s="63"/>
      <c r="CL806" s="63"/>
      <c r="CM806" s="63"/>
      <c r="CN806" s="63"/>
      <c r="CO806" s="63"/>
      <c r="CP806" s="63"/>
      <c r="CQ806" s="63"/>
      <c r="CR806" s="63"/>
      <c r="CS806" s="63"/>
      <c r="CT806" s="63"/>
      <c r="CU806" s="63"/>
      <c r="CV806" s="63"/>
      <c r="CW806" s="63"/>
      <c r="CX806" s="63"/>
      <c r="CY806" s="63"/>
      <c r="CZ806" s="63"/>
      <c r="DA806" s="63"/>
      <c r="DB806" s="63"/>
      <c r="DC806" s="63"/>
      <c r="DD806" s="63"/>
      <c r="DE806" s="63"/>
      <c r="DF806" s="63"/>
      <c r="DG806" s="63"/>
      <c r="DH806" s="63"/>
      <c r="DI806" s="63"/>
      <c r="DJ806" s="63"/>
      <c r="DK806" s="63"/>
      <c r="DL806" s="63"/>
      <c r="DM806" s="63"/>
      <c r="DN806" s="63"/>
      <c r="DO806" s="63"/>
      <c r="DP806" s="63"/>
      <c r="DQ806" s="63"/>
      <c r="DR806" s="63"/>
      <c r="DS806" s="63"/>
      <c r="DT806" s="63"/>
      <c r="DU806" s="63"/>
      <c r="DV806" s="63"/>
      <c r="DW806" s="63"/>
      <c r="DX806" s="63"/>
      <c r="DY806" s="63"/>
      <c r="DZ806" s="63"/>
      <c r="EA806" s="63"/>
      <c r="EB806" s="63"/>
      <c r="EC806" s="63"/>
      <c r="ED806" s="63"/>
      <c r="EE806" s="63"/>
      <c r="EF806" s="63"/>
      <c r="EG806" s="63"/>
      <c r="EH806" s="63"/>
      <c r="EI806" s="63"/>
      <c r="EJ806" s="63"/>
      <c r="EK806" s="63"/>
      <c r="EL806" s="63"/>
      <c r="EM806" s="63"/>
      <c r="EN806" s="63"/>
      <c r="EO806" s="63"/>
      <c r="EP806" s="63"/>
      <c r="EQ806" s="63"/>
      <c r="ER806" s="63"/>
      <c r="ES806" s="63"/>
      <c r="ET806" s="63"/>
      <c r="EU806" s="63"/>
      <c r="EV806" s="63"/>
      <c r="EW806" s="63"/>
      <c r="EX806" s="63"/>
      <c r="EY806" s="63"/>
      <c r="EZ806" s="63"/>
      <c r="FA806" s="63"/>
      <c r="FB806" s="63"/>
      <c r="FC806" s="63"/>
      <c r="FD806" s="63"/>
      <c r="FE806" s="63"/>
      <c r="FF806" s="63"/>
      <c r="FG806" s="63"/>
      <c r="FH806" s="63"/>
      <c r="FI806" s="63"/>
      <c r="FJ806" s="63"/>
      <c r="FK806" s="63"/>
      <c r="FL806" s="63"/>
      <c r="FM806" s="63"/>
      <c r="FN806" s="63"/>
      <c r="FO806" s="63"/>
      <c r="FP806" s="63"/>
      <c r="FQ806" s="63"/>
      <c r="FR806" s="63"/>
      <c r="FS806" s="63"/>
      <c r="FT806" s="63"/>
      <c r="FU806" s="63"/>
      <c r="FV806" s="63"/>
      <c r="FW806" s="63"/>
      <c r="FX806" s="63"/>
      <c r="FY806" s="63"/>
      <c r="FZ806" s="63"/>
      <c r="GA806" s="63"/>
      <c r="GB806" s="63"/>
      <c r="GC806" s="63"/>
      <c r="GD806" s="63"/>
      <c r="GE806" s="63"/>
      <c r="GF806" s="63"/>
      <c r="GG806" s="63"/>
      <c r="GH806" s="63"/>
      <c r="GI806" s="63"/>
      <c r="GJ806" s="63"/>
      <c r="GK806" s="63"/>
      <c r="GL806" s="63"/>
      <c r="GM806" s="63"/>
      <c r="GN806" s="63"/>
      <c r="GO806" s="63"/>
      <c r="GP806" s="63"/>
      <c r="GQ806" s="63"/>
      <c r="GR806" s="63"/>
      <c r="GS806" s="63"/>
      <c r="GT806" s="63"/>
      <c r="GU806" s="63"/>
      <c r="GV806" s="63"/>
      <c r="GW806" s="63"/>
      <c r="GX806" s="63"/>
      <c r="GY806" s="63"/>
      <c r="GZ806" s="63"/>
      <c r="HA806" s="63"/>
      <c r="HB806" s="63"/>
      <c r="HC806" s="63"/>
      <c r="HD806" s="63"/>
      <c r="HE806" s="63"/>
      <c r="HF806" s="63"/>
      <c r="HG806" s="63"/>
      <c r="HH806" s="63"/>
      <c r="HI806" s="63"/>
      <c r="HJ806" s="63"/>
      <c r="HK806" s="63"/>
      <c r="HL806" s="63"/>
      <c r="HM806" s="63"/>
      <c r="HN806" s="63"/>
      <c r="HO806" s="63"/>
      <c r="HP806" s="63"/>
      <c r="HQ806" s="63"/>
      <c r="HR806" s="63"/>
      <c r="HS806" s="63"/>
      <c r="HT806" s="63"/>
      <c r="HU806" s="63"/>
      <c r="HV806" s="63"/>
      <c r="HW806" s="63"/>
      <c r="HX806" s="63"/>
      <c r="HY806" s="63"/>
      <c r="HZ806" s="63"/>
      <c r="IA806" s="63"/>
      <c r="IB806" s="63"/>
      <c r="IC806" s="63"/>
      <c r="ID806" s="63"/>
      <c r="IE806" s="63"/>
      <c r="IF806" s="63"/>
      <c r="IG806" s="63"/>
      <c r="IH806" s="63"/>
      <c r="II806" s="63"/>
      <c r="IJ806" s="63"/>
      <c r="IK806" s="63"/>
      <c r="IL806" s="63"/>
      <c r="IM806" s="63"/>
      <c r="IN806" s="63"/>
      <c r="IO806" s="63"/>
    </row>
    <row r="807" spans="1:249" s="39" customFormat="1" ht="262.2" x14ac:dyDescent="0.3">
      <c r="A807" s="119">
        <v>2990</v>
      </c>
      <c r="B807" s="119" t="s">
        <v>3766</v>
      </c>
      <c r="C807" s="441" t="s">
        <v>3767</v>
      </c>
      <c r="D807" s="117" t="s">
        <v>8153</v>
      </c>
      <c r="E807" s="134" t="s">
        <v>3836</v>
      </c>
      <c r="F807" s="569" t="s">
        <v>4021</v>
      </c>
      <c r="G807" s="134" t="s">
        <v>3853</v>
      </c>
      <c r="H807" s="441">
        <v>2010</v>
      </c>
      <c r="I807" s="441" t="s">
        <v>3854</v>
      </c>
      <c r="J807" s="564">
        <v>46198.8</v>
      </c>
      <c r="K807" s="441" t="s">
        <v>6273</v>
      </c>
      <c r="L807" s="134" t="s">
        <v>3839</v>
      </c>
      <c r="M807" s="134" t="s">
        <v>3839</v>
      </c>
      <c r="N807" s="441" t="s">
        <v>3840</v>
      </c>
      <c r="O807" s="441" t="s">
        <v>3841</v>
      </c>
      <c r="P807" s="134" t="s">
        <v>8780</v>
      </c>
      <c r="Q807" s="565">
        <v>22.35</v>
      </c>
      <c r="R807" s="565"/>
      <c r="S807" s="565">
        <f>(5500+15000+120+600+100+0)/2088*1</f>
        <v>10.210727969348659</v>
      </c>
      <c r="T807" s="565">
        <v>22.35</v>
      </c>
      <c r="U807" s="565">
        <f>SUM(R807:T807)</f>
        <v>32.560727969348662</v>
      </c>
      <c r="V807" s="441">
        <v>100</v>
      </c>
      <c r="W807" s="441">
        <f>ROUND(100/46198.8*46198.8,0)</f>
        <v>100</v>
      </c>
      <c r="X807" s="566" t="s">
        <v>3774</v>
      </c>
      <c r="Y807" s="470"/>
      <c r="Z807" s="470"/>
      <c r="AA807" s="470"/>
      <c r="AB807" s="441">
        <v>11</v>
      </c>
      <c r="AC807" s="470"/>
      <c r="AD807" s="565">
        <v>12.57</v>
      </c>
      <c r="AE807" s="119">
        <v>3</v>
      </c>
      <c r="AF807" s="441">
        <v>100</v>
      </c>
      <c r="AG807" s="567" t="s">
        <v>3184</v>
      </c>
      <c r="AH807" s="441" t="s">
        <v>3842</v>
      </c>
      <c r="AI807" s="441">
        <v>20</v>
      </c>
      <c r="AJ807" s="441" t="s">
        <v>8153</v>
      </c>
      <c r="AK807" s="441" t="s">
        <v>3785</v>
      </c>
      <c r="AL807" s="441">
        <v>30</v>
      </c>
      <c r="AM807" s="441" t="s">
        <v>3843</v>
      </c>
      <c r="AN807" s="441" t="s">
        <v>3844</v>
      </c>
      <c r="AO807" s="441">
        <v>50</v>
      </c>
      <c r="AP807" s="441"/>
      <c r="AQ807" s="441"/>
      <c r="AR807" s="441"/>
      <c r="AS807" s="441"/>
      <c r="AT807" s="441"/>
      <c r="AU807" s="441"/>
      <c r="AV807" s="441"/>
      <c r="AW807" s="441"/>
      <c r="AX807" s="441"/>
      <c r="AY807" s="568"/>
      <c r="AZ807" s="63"/>
      <c r="BA807" s="83"/>
      <c r="BB807" s="84"/>
      <c r="BC807" s="84"/>
      <c r="BD807" s="84"/>
      <c r="BE807" s="63"/>
      <c r="BF807" s="63"/>
      <c r="BG807" s="63"/>
      <c r="BH807" s="63"/>
      <c r="BI807" s="63"/>
      <c r="BJ807" s="63"/>
      <c r="BK807" s="63"/>
      <c r="BL807" s="63"/>
      <c r="BM807" s="63"/>
      <c r="BN807" s="63"/>
      <c r="BO807" s="63"/>
      <c r="BP807" s="63"/>
      <c r="BQ807" s="63"/>
      <c r="BR807" s="63"/>
      <c r="BS807" s="63"/>
      <c r="BT807" s="63"/>
      <c r="BU807" s="63"/>
      <c r="BV807" s="63"/>
      <c r="BW807" s="63"/>
      <c r="BX807" s="63"/>
      <c r="BY807" s="63"/>
      <c r="BZ807" s="63"/>
      <c r="CA807" s="63"/>
      <c r="CB807" s="63"/>
      <c r="CC807" s="63"/>
      <c r="CD807" s="63"/>
      <c r="CE807" s="63"/>
      <c r="CF807" s="63"/>
      <c r="CG807" s="63"/>
      <c r="CH807" s="63"/>
      <c r="CI807" s="63"/>
      <c r="CJ807" s="63"/>
      <c r="CK807" s="63"/>
      <c r="CL807" s="63"/>
      <c r="CM807" s="63"/>
      <c r="CN807" s="63"/>
      <c r="CO807" s="63"/>
      <c r="CP807" s="63"/>
      <c r="CQ807" s="63"/>
      <c r="CR807" s="63"/>
      <c r="CS807" s="63"/>
      <c r="CT807" s="63"/>
      <c r="CU807" s="63"/>
      <c r="CV807" s="63"/>
      <c r="CW807" s="63"/>
      <c r="CX807" s="63"/>
      <c r="CY807" s="63"/>
      <c r="CZ807" s="63"/>
      <c r="DA807" s="63"/>
      <c r="DB807" s="63"/>
      <c r="DC807" s="63"/>
      <c r="DD807" s="63"/>
      <c r="DE807" s="63"/>
      <c r="DF807" s="63"/>
      <c r="DG807" s="63"/>
      <c r="DH807" s="63"/>
      <c r="DI807" s="63"/>
      <c r="DJ807" s="63"/>
      <c r="DK807" s="63"/>
      <c r="DL807" s="63"/>
      <c r="DM807" s="63"/>
      <c r="DN807" s="63"/>
      <c r="DO807" s="63"/>
      <c r="DP807" s="63"/>
      <c r="DQ807" s="63"/>
      <c r="DR807" s="63"/>
      <c r="DS807" s="63"/>
      <c r="DT807" s="63"/>
      <c r="DU807" s="63"/>
      <c r="DV807" s="63"/>
      <c r="DW807" s="63"/>
      <c r="DX807" s="63"/>
      <c r="DY807" s="63"/>
      <c r="DZ807" s="63"/>
      <c r="EA807" s="63"/>
      <c r="EB807" s="63"/>
      <c r="EC807" s="63"/>
      <c r="ED807" s="63"/>
      <c r="EE807" s="63"/>
      <c r="EF807" s="63"/>
      <c r="EG807" s="63"/>
      <c r="EH807" s="63"/>
      <c r="EI807" s="63"/>
      <c r="EJ807" s="63"/>
      <c r="EK807" s="63"/>
      <c r="EL807" s="63"/>
      <c r="EM807" s="63"/>
      <c r="EN807" s="63"/>
      <c r="EO807" s="63"/>
      <c r="EP807" s="63"/>
      <c r="EQ807" s="63"/>
      <c r="ER807" s="63"/>
      <c r="ES807" s="63"/>
      <c r="ET807" s="63"/>
      <c r="EU807" s="63"/>
      <c r="EV807" s="63"/>
      <c r="EW807" s="63"/>
      <c r="EX807" s="63"/>
      <c r="EY807" s="63"/>
      <c r="EZ807" s="63"/>
      <c r="FA807" s="63"/>
      <c r="FB807" s="63"/>
      <c r="FC807" s="63"/>
      <c r="FD807" s="63"/>
      <c r="FE807" s="63"/>
      <c r="FF807" s="63"/>
      <c r="FG807" s="63"/>
      <c r="FH807" s="63"/>
      <c r="FI807" s="63"/>
      <c r="FJ807" s="63"/>
      <c r="FK807" s="63"/>
      <c r="FL807" s="63"/>
      <c r="FM807" s="63"/>
      <c r="FN807" s="63"/>
      <c r="FO807" s="63"/>
      <c r="FP807" s="63"/>
      <c r="FQ807" s="63"/>
      <c r="FR807" s="63"/>
      <c r="FS807" s="63"/>
      <c r="FT807" s="63"/>
      <c r="FU807" s="63"/>
      <c r="FV807" s="63"/>
      <c r="FW807" s="63"/>
      <c r="FX807" s="63"/>
      <c r="FY807" s="63"/>
      <c r="FZ807" s="63"/>
      <c r="GA807" s="63"/>
      <c r="GB807" s="63"/>
      <c r="GC807" s="63"/>
      <c r="GD807" s="63"/>
      <c r="GE807" s="63"/>
      <c r="GF807" s="63"/>
      <c r="GG807" s="63"/>
      <c r="GH807" s="63"/>
      <c r="GI807" s="63"/>
      <c r="GJ807" s="63"/>
      <c r="GK807" s="63"/>
      <c r="GL807" s="63"/>
      <c r="GM807" s="63"/>
      <c r="GN807" s="63"/>
      <c r="GO807" s="63"/>
      <c r="GP807" s="63"/>
      <c r="GQ807" s="63"/>
      <c r="GR807" s="63"/>
      <c r="GS807" s="63"/>
      <c r="GT807" s="63"/>
      <c r="GU807" s="63"/>
      <c r="GV807" s="63"/>
      <c r="GW807" s="63"/>
      <c r="GX807" s="63"/>
      <c r="GY807" s="63"/>
      <c r="GZ807" s="63"/>
      <c r="HA807" s="63"/>
      <c r="HB807" s="63"/>
      <c r="HC807" s="63"/>
      <c r="HD807" s="63"/>
      <c r="HE807" s="63"/>
      <c r="HF807" s="63"/>
      <c r="HG807" s="63"/>
      <c r="HH807" s="63"/>
      <c r="HI807" s="63"/>
      <c r="HJ807" s="63"/>
      <c r="HK807" s="63"/>
      <c r="HL807" s="63"/>
      <c r="HM807" s="63"/>
      <c r="HN807" s="63"/>
      <c r="HO807" s="63"/>
      <c r="HP807" s="63"/>
      <c r="HQ807" s="63"/>
      <c r="HR807" s="63"/>
      <c r="HS807" s="63"/>
      <c r="HT807" s="63"/>
      <c r="HU807" s="63"/>
      <c r="HV807" s="63"/>
      <c r="HW807" s="63"/>
      <c r="HX807" s="63"/>
      <c r="HY807" s="63"/>
      <c r="HZ807" s="63"/>
      <c r="IA807" s="63"/>
      <c r="IB807" s="63"/>
      <c r="IC807" s="63"/>
      <c r="ID807" s="63"/>
      <c r="IE807" s="63"/>
      <c r="IF807" s="63"/>
      <c r="IG807" s="63"/>
      <c r="IH807" s="63"/>
      <c r="II807" s="63"/>
      <c r="IJ807" s="63"/>
      <c r="IK807" s="63"/>
      <c r="IL807" s="63"/>
      <c r="IM807" s="63"/>
      <c r="IN807" s="63"/>
      <c r="IO807" s="63"/>
    </row>
    <row r="808" spans="1:249" s="39" customFormat="1" ht="262.2" x14ac:dyDescent="0.3">
      <c r="A808" s="119">
        <v>2990</v>
      </c>
      <c r="B808" s="119" t="s">
        <v>3766</v>
      </c>
      <c r="C808" s="441" t="s">
        <v>3767</v>
      </c>
      <c r="D808" s="117" t="s">
        <v>8153</v>
      </c>
      <c r="E808" s="134" t="s">
        <v>3855</v>
      </c>
      <c r="F808" s="569" t="s">
        <v>4021</v>
      </c>
      <c r="G808" s="134" t="s">
        <v>3856</v>
      </c>
      <c r="H808" s="441">
        <v>2011</v>
      </c>
      <c r="I808" s="441" t="s">
        <v>3857</v>
      </c>
      <c r="J808" s="564">
        <v>40992</v>
      </c>
      <c r="K808" s="441" t="s">
        <v>6273</v>
      </c>
      <c r="L808" s="134" t="s">
        <v>3858</v>
      </c>
      <c r="M808" s="134" t="s">
        <v>3858</v>
      </c>
      <c r="N808" s="441" t="s">
        <v>3840</v>
      </c>
      <c r="O808" s="441" t="s">
        <v>3841</v>
      </c>
      <c r="P808" s="134" t="s">
        <v>8781</v>
      </c>
      <c r="Q808" s="565">
        <v>22.35</v>
      </c>
      <c r="R808" s="565"/>
      <c r="S808" s="565">
        <f>(4500+5600+120+302+100+0)/2088*1</f>
        <v>5.0871647509578546</v>
      </c>
      <c r="T808" s="565">
        <v>22.35</v>
      </c>
      <c r="U808" s="565">
        <f>SUM(R808:T808)</f>
        <v>27.437164750957855</v>
      </c>
      <c r="V808" s="441">
        <v>100</v>
      </c>
      <c r="W808" s="441">
        <f>ROUND(100/40992*40992,0)</f>
        <v>100</v>
      </c>
      <c r="X808" s="566" t="s">
        <v>3774</v>
      </c>
      <c r="Y808" s="470"/>
      <c r="Z808" s="470"/>
      <c r="AA808" s="470"/>
      <c r="AB808" s="441">
        <v>11</v>
      </c>
      <c r="AC808" s="470"/>
      <c r="AD808" s="565">
        <v>12.57</v>
      </c>
      <c r="AE808" s="119">
        <v>5</v>
      </c>
      <c r="AF808" s="441">
        <v>100</v>
      </c>
      <c r="AG808" s="567" t="s">
        <v>8153</v>
      </c>
      <c r="AH808" s="441" t="s">
        <v>3785</v>
      </c>
      <c r="AI808" s="441">
        <v>30</v>
      </c>
      <c r="AJ808" s="441" t="s">
        <v>3859</v>
      </c>
      <c r="AK808" s="441" t="s">
        <v>3860</v>
      </c>
      <c r="AL808" s="441">
        <v>50</v>
      </c>
      <c r="AM808" s="470"/>
      <c r="AN808" s="470"/>
      <c r="AO808" s="470"/>
      <c r="AP808" s="441"/>
      <c r="AQ808" s="441"/>
      <c r="AR808" s="441"/>
      <c r="AS808" s="441"/>
      <c r="AT808" s="441"/>
      <c r="AU808" s="441"/>
      <c r="AV808" s="441"/>
      <c r="AW808" s="441"/>
      <c r="AX808" s="441"/>
      <c r="AY808" s="568"/>
      <c r="AZ808" s="63"/>
      <c r="BA808" s="83"/>
      <c r="BB808" s="84"/>
      <c r="BC808" s="84"/>
      <c r="BD808" s="84"/>
      <c r="BE808" s="63"/>
      <c r="BF808" s="63"/>
      <c r="BG808" s="63"/>
      <c r="BH808" s="63"/>
      <c r="BI808" s="63"/>
      <c r="BJ808" s="63"/>
      <c r="BK808" s="63"/>
      <c r="BL808" s="63"/>
      <c r="BM808" s="63"/>
      <c r="BN808" s="63"/>
      <c r="BO808" s="63"/>
      <c r="BP808" s="63"/>
      <c r="BQ808" s="63"/>
      <c r="BR808" s="63"/>
      <c r="BS808" s="63"/>
      <c r="BT808" s="63"/>
      <c r="BU808" s="63"/>
      <c r="BV808" s="63"/>
      <c r="BW808" s="63"/>
      <c r="BX808" s="63"/>
      <c r="BY808" s="63"/>
      <c r="BZ808" s="63"/>
      <c r="CA808" s="63"/>
      <c r="CB808" s="63"/>
      <c r="CC808" s="63"/>
      <c r="CD808" s="63"/>
      <c r="CE808" s="63"/>
      <c r="CF808" s="63"/>
      <c r="CG808" s="63"/>
      <c r="CH808" s="63"/>
      <c r="CI808" s="63"/>
      <c r="CJ808" s="63"/>
      <c r="CK808" s="63"/>
      <c r="CL808" s="63"/>
      <c r="CM808" s="63"/>
      <c r="CN808" s="63"/>
      <c r="CO808" s="63"/>
      <c r="CP808" s="63"/>
      <c r="CQ808" s="63"/>
      <c r="CR808" s="63"/>
      <c r="CS808" s="63"/>
      <c r="CT808" s="63"/>
      <c r="CU808" s="63"/>
      <c r="CV808" s="63"/>
      <c r="CW808" s="63"/>
      <c r="CX808" s="63"/>
      <c r="CY808" s="63"/>
      <c r="CZ808" s="63"/>
      <c r="DA808" s="63"/>
      <c r="DB808" s="63"/>
      <c r="DC808" s="63"/>
      <c r="DD808" s="63"/>
      <c r="DE808" s="63"/>
      <c r="DF808" s="63"/>
      <c r="DG808" s="63"/>
      <c r="DH808" s="63"/>
      <c r="DI808" s="63"/>
      <c r="DJ808" s="63"/>
      <c r="DK808" s="63"/>
      <c r="DL808" s="63"/>
      <c r="DM808" s="63"/>
      <c r="DN808" s="63"/>
      <c r="DO808" s="63"/>
      <c r="DP808" s="63"/>
      <c r="DQ808" s="63"/>
      <c r="DR808" s="63"/>
      <c r="DS808" s="63"/>
      <c r="DT808" s="63"/>
      <c r="DU808" s="63"/>
      <c r="DV808" s="63"/>
      <c r="DW808" s="63"/>
      <c r="DX808" s="63"/>
      <c r="DY808" s="63"/>
      <c r="DZ808" s="63"/>
      <c r="EA808" s="63"/>
      <c r="EB808" s="63"/>
      <c r="EC808" s="63"/>
      <c r="ED808" s="63"/>
      <c r="EE808" s="63"/>
      <c r="EF808" s="63"/>
      <c r="EG808" s="63"/>
      <c r="EH808" s="63"/>
      <c r="EI808" s="63"/>
      <c r="EJ808" s="63"/>
      <c r="EK808" s="63"/>
      <c r="EL808" s="63"/>
      <c r="EM808" s="63"/>
      <c r="EN808" s="63"/>
      <c r="EO808" s="63"/>
      <c r="EP808" s="63"/>
      <c r="EQ808" s="63"/>
      <c r="ER808" s="63"/>
      <c r="ES808" s="63"/>
      <c r="ET808" s="63"/>
      <c r="EU808" s="63"/>
      <c r="EV808" s="63"/>
      <c r="EW808" s="63"/>
      <c r="EX808" s="63"/>
      <c r="EY808" s="63"/>
      <c r="EZ808" s="63"/>
      <c r="FA808" s="63"/>
      <c r="FB808" s="63"/>
      <c r="FC808" s="63"/>
      <c r="FD808" s="63"/>
      <c r="FE808" s="63"/>
      <c r="FF808" s="63"/>
      <c r="FG808" s="63"/>
      <c r="FH808" s="63"/>
      <c r="FI808" s="63"/>
      <c r="FJ808" s="63"/>
      <c r="FK808" s="63"/>
      <c r="FL808" s="63"/>
      <c r="FM808" s="63"/>
      <c r="FN808" s="63"/>
      <c r="FO808" s="63"/>
      <c r="FP808" s="63"/>
      <c r="FQ808" s="63"/>
      <c r="FR808" s="63"/>
      <c r="FS808" s="63"/>
      <c r="FT808" s="63"/>
      <c r="FU808" s="63"/>
      <c r="FV808" s="63"/>
      <c r="FW808" s="63"/>
      <c r="FX808" s="63"/>
      <c r="FY808" s="63"/>
      <c r="FZ808" s="63"/>
      <c r="GA808" s="63"/>
      <c r="GB808" s="63"/>
      <c r="GC808" s="63"/>
      <c r="GD808" s="63"/>
      <c r="GE808" s="63"/>
      <c r="GF808" s="63"/>
      <c r="GG808" s="63"/>
      <c r="GH808" s="63"/>
      <c r="GI808" s="63"/>
      <c r="GJ808" s="63"/>
      <c r="GK808" s="63"/>
      <c r="GL808" s="63"/>
      <c r="GM808" s="63"/>
      <c r="GN808" s="63"/>
      <c r="GO808" s="63"/>
      <c r="GP808" s="63"/>
      <c r="GQ808" s="63"/>
      <c r="GR808" s="63"/>
      <c r="GS808" s="63"/>
      <c r="GT808" s="63"/>
      <c r="GU808" s="63"/>
      <c r="GV808" s="63"/>
      <c r="GW808" s="63"/>
      <c r="GX808" s="63"/>
      <c r="GY808" s="63"/>
      <c r="GZ808" s="63"/>
      <c r="HA808" s="63"/>
      <c r="HB808" s="63"/>
      <c r="HC808" s="63"/>
      <c r="HD808" s="63"/>
      <c r="HE808" s="63"/>
      <c r="HF808" s="63"/>
      <c r="HG808" s="63"/>
      <c r="HH808" s="63"/>
      <c r="HI808" s="63"/>
      <c r="HJ808" s="63"/>
      <c r="HK808" s="63"/>
      <c r="HL808" s="63"/>
      <c r="HM808" s="63"/>
      <c r="HN808" s="63"/>
      <c r="HO808" s="63"/>
      <c r="HP808" s="63"/>
      <c r="HQ808" s="63"/>
      <c r="HR808" s="63"/>
      <c r="HS808" s="63"/>
      <c r="HT808" s="63"/>
      <c r="HU808" s="63"/>
      <c r="HV808" s="63"/>
      <c r="HW808" s="63"/>
      <c r="HX808" s="63"/>
      <c r="HY808" s="63"/>
      <c r="HZ808" s="63"/>
      <c r="IA808" s="63"/>
      <c r="IB808" s="63"/>
      <c r="IC808" s="63"/>
      <c r="ID808" s="63"/>
      <c r="IE808" s="63"/>
      <c r="IF808" s="63"/>
      <c r="IG808" s="63"/>
      <c r="IH808" s="63"/>
      <c r="II808" s="63"/>
      <c r="IJ808" s="63"/>
      <c r="IK808" s="63"/>
      <c r="IL808" s="63"/>
      <c r="IM808" s="63"/>
      <c r="IN808" s="63"/>
      <c r="IO808" s="63"/>
    </row>
    <row r="809" spans="1:249" s="39" customFormat="1" ht="96.6" x14ac:dyDescent="0.3">
      <c r="A809" s="119">
        <v>2990</v>
      </c>
      <c r="B809" s="119" t="s">
        <v>3766</v>
      </c>
      <c r="C809" s="441" t="s">
        <v>3767</v>
      </c>
      <c r="D809" s="117" t="s">
        <v>8153</v>
      </c>
      <c r="E809" s="134" t="s">
        <v>3855</v>
      </c>
      <c r="F809" s="569" t="s">
        <v>4022</v>
      </c>
      <c r="G809" s="134" t="s">
        <v>3861</v>
      </c>
      <c r="H809" s="441">
        <v>2011</v>
      </c>
      <c r="I809" s="134" t="s">
        <v>3862</v>
      </c>
      <c r="J809" s="564">
        <v>43864.62</v>
      </c>
      <c r="K809" s="441" t="s">
        <v>6273</v>
      </c>
      <c r="L809" s="134" t="s">
        <v>3858</v>
      </c>
      <c r="M809" s="134" t="s">
        <v>3858</v>
      </c>
      <c r="N809" s="191" t="s">
        <v>3863</v>
      </c>
      <c r="O809" s="133" t="s">
        <v>3864</v>
      </c>
      <c r="P809" s="134" t="s">
        <v>3865</v>
      </c>
      <c r="Q809" s="565">
        <v>22.35</v>
      </c>
      <c r="R809" s="565"/>
      <c r="S809" s="565">
        <f>(2500+5500+120+600+100+0)/2088*1</f>
        <v>4.2241379310344831</v>
      </c>
      <c r="T809" s="565">
        <v>22.35</v>
      </c>
      <c r="U809" s="565">
        <f t="shared" si="24"/>
        <v>26.574137931034485</v>
      </c>
      <c r="V809" s="441">
        <v>100</v>
      </c>
      <c r="W809" s="441">
        <f>ROUND(100/43864.62*43864.62,0)</f>
        <v>100</v>
      </c>
      <c r="X809" s="566" t="s">
        <v>3774</v>
      </c>
      <c r="Y809" s="470"/>
      <c r="Z809" s="470"/>
      <c r="AA809" s="470"/>
      <c r="AB809" s="441">
        <v>44</v>
      </c>
      <c r="AC809" s="470"/>
      <c r="AD809" s="565">
        <v>12.57</v>
      </c>
      <c r="AE809" s="119">
        <v>5</v>
      </c>
      <c r="AF809" s="441">
        <v>100</v>
      </c>
      <c r="AG809" s="441" t="s">
        <v>8153</v>
      </c>
      <c r="AH809" s="441" t="s">
        <v>3785</v>
      </c>
      <c r="AI809" s="441">
        <v>30</v>
      </c>
      <c r="AJ809" s="441" t="s">
        <v>3859</v>
      </c>
      <c r="AK809" s="441" t="s">
        <v>3860</v>
      </c>
      <c r="AL809" s="441">
        <v>50</v>
      </c>
      <c r="AM809" s="470"/>
      <c r="AN809" s="470"/>
      <c r="AO809" s="470"/>
      <c r="AP809" s="441"/>
      <c r="AQ809" s="441"/>
      <c r="AR809" s="441"/>
      <c r="AS809" s="441"/>
      <c r="AT809" s="441"/>
      <c r="AU809" s="441"/>
      <c r="AV809" s="441"/>
      <c r="AW809" s="441"/>
      <c r="AX809" s="441"/>
      <c r="AY809" s="568"/>
      <c r="AZ809" s="63"/>
      <c r="BA809" s="83"/>
      <c r="BB809" s="84"/>
      <c r="BC809" s="84"/>
      <c r="BD809" s="84"/>
      <c r="BE809" s="63"/>
      <c r="BF809" s="63"/>
      <c r="BG809" s="63"/>
      <c r="BH809" s="63"/>
      <c r="BI809" s="63"/>
      <c r="BJ809" s="63"/>
      <c r="BK809" s="63"/>
      <c r="BL809" s="63"/>
      <c r="BM809" s="63"/>
      <c r="BN809" s="63"/>
      <c r="BO809" s="63"/>
      <c r="BP809" s="63"/>
      <c r="BQ809" s="63"/>
      <c r="BR809" s="63"/>
      <c r="BS809" s="63"/>
      <c r="BT809" s="63"/>
      <c r="BU809" s="63"/>
      <c r="BV809" s="63"/>
      <c r="BW809" s="63"/>
      <c r="BX809" s="63"/>
      <c r="BY809" s="63"/>
      <c r="BZ809" s="63"/>
      <c r="CA809" s="63"/>
      <c r="CB809" s="63"/>
      <c r="CC809" s="63"/>
      <c r="CD809" s="63"/>
      <c r="CE809" s="63"/>
      <c r="CF809" s="63"/>
      <c r="CG809" s="63"/>
      <c r="CH809" s="63"/>
      <c r="CI809" s="63"/>
      <c r="CJ809" s="63"/>
      <c r="CK809" s="63"/>
      <c r="CL809" s="63"/>
      <c r="CM809" s="63"/>
      <c r="CN809" s="63"/>
      <c r="CO809" s="63"/>
      <c r="CP809" s="63"/>
      <c r="CQ809" s="63"/>
      <c r="CR809" s="63"/>
      <c r="CS809" s="63"/>
      <c r="CT809" s="63"/>
      <c r="CU809" s="63"/>
      <c r="CV809" s="63"/>
      <c r="CW809" s="63"/>
      <c r="CX809" s="63"/>
      <c r="CY809" s="63"/>
      <c r="CZ809" s="63"/>
      <c r="DA809" s="63"/>
      <c r="DB809" s="63"/>
      <c r="DC809" s="63"/>
      <c r="DD809" s="63"/>
      <c r="DE809" s="63"/>
      <c r="DF809" s="63"/>
      <c r="DG809" s="63"/>
      <c r="DH809" s="63"/>
      <c r="DI809" s="63"/>
      <c r="DJ809" s="63"/>
      <c r="DK809" s="63"/>
      <c r="DL809" s="63"/>
      <c r="DM809" s="63"/>
      <c r="DN809" s="63"/>
      <c r="DO809" s="63"/>
      <c r="DP809" s="63"/>
      <c r="DQ809" s="63"/>
      <c r="DR809" s="63"/>
      <c r="DS809" s="63"/>
      <c r="DT809" s="63"/>
      <c r="DU809" s="63"/>
      <c r="DV809" s="63"/>
      <c r="DW809" s="63"/>
      <c r="DX809" s="63"/>
      <c r="DY809" s="63"/>
      <c r="DZ809" s="63"/>
      <c r="EA809" s="63"/>
      <c r="EB809" s="63"/>
      <c r="EC809" s="63"/>
      <c r="ED809" s="63"/>
      <c r="EE809" s="63"/>
      <c r="EF809" s="63"/>
      <c r="EG809" s="63"/>
      <c r="EH809" s="63"/>
      <c r="EI809" s="63"/>
      <c r="EJ809" s="63"/>
      <c r="EK809" s="63"/>
      <c r="EL809" s="63"/>
      <c r="EM809" s="63"/>
      <c r="EN809" s="63"/>
      <c r="EO809" s="63"/>
      <c r="EP809" s="63"/>
      <c r="EQ809" s="63"/>
      <c r="ER809" s="63"/>
      <c r="ES809" s="63"/>
      <c r="ET809" s="63"/>
      <c r="EU809" s="63"/>
      <c r="EV809" s="63"/>
      <c r="EW809" s="63"/>
      <c r="EX809" s="63"/>
      <c r="EY809" s="63"/>
      <c r="EZ809" s="63"/>
      <c r="FA809" s="63"/>
      <c r="FB809" s="63"/>
      <c r="FC809" s="63"/>
      <c r="FD809" s="63"/>
      <c r="FE809" s="63"/>
      <c r="FF809" s="63"/>
      <c r="FG809" s="63"/>
      <c r="FH809" s="63"/>
      <c r="FI809" s="63"/>
      <c r="FJ809" s="63"/>
      <c r="FK809" s="63"/>
      <c r="FL809" s="63"/>
      <c r="FM809" s="63"/>
      <c r="FN809" s="63"/>
      <c r="FO809" s="63"/>
      <c r="FP809" s="63"/>
      <c r="FQ809" s="63"/>
      <c r="FR809" s="63"/>
      <c r="FS809" s="63"/>
      <c r="FT809" s="63"/>
      <c r="FU809" s="63"/>
      <c r="FV809" s="63"/>
      <c r="FW809" s="63"/>
      <c r="FX809" s="63"/>
      <c r="FY809" s="63"/>
      <c r="FZ809" s="63"/>
      <c r="GA809" s="63"/>
      <c r="GB809" s="63"/>
      <c r="GC809" s="63"/>
      <c r="GD809" s="63"/>
      <c r="GE809" s="63"/>
      <c r="GF809" s="63"/>
      <c r="GG809" s="63"/>
      <c r="GH809" s="63"/>
      <c r="GI809" s="63"/>
      <c r="GJ809" s="63"/>
      <c r="GK809" s="63"/>
      <c r="GL809" s="63"/>
      <c r="GM809" s="63"/>
      <c r="GN809" s="63"/>
      <c r="GO809" s="63"/>
      <c r="GP809" s="63"/>
      <c r="GQ809" s="63"/>
      <c r="GR809" s="63"/>
      <c r="GS809" s="63"/>
      <c r="GT809" s="63"/>
      <c r="GU809" s="63"/>
      <c r="GV809" s="63"/>
      <c r="GW809" s="63"/>
      <c r="GX809" s="63"/>
      <c r="GY809" s="63"/>
      <c r="GZ809" s="63"/>
      <c r="HA809" s="63"/>
      <c r="HB809" s="63"/>
      <c r="HC809" s="63"/>
      <c r="HD809" s="63"/>
      <c r="HE809" s="63"/>
      <c r="HF809" s="63"/>
      <c r="HG809" s="63"/>
      <c r="HH809" s="63"/>
      <c r="HI809" s="63"/>
      <c r="HJ809" s="63"/>
      <c r="HK809" s="63"/>
      <c r="HL809" s="63"/>
      <c r="HM809" s="63"/>
      <c r="HN809" s="63"/>
      <c r="HO809" s="63"/>
      <c r="HP809" s="63"/>
      <c r="HQ809" s="63"/>
      <c r="HR809" s="63"/>
      <c r="HS809" s="63"/>
      <c r="HT809" s="63"/>
      <c r="HU809" s="63"/>
      <c r="HV809" s="63"/>
      <c r="HW809" s="63"/>
      <c r="HX809" s="63"/>
      <c r="HY809" s="63"/>
      <c r="HZ809" s="63"/>
      <c r="IA809" s="63"/>
      <c r="IB809" s="63"/>
      <c r="IC809" s="63"/>
      <c r="ID809" s="63"/>
      <c r="IE809" s="63"/>
      <c r="IF809" s="63"/>
      <c r="IG809" s="63"/>
      <c r="IH809" s="63"/>
      <c r="II809" s="63"/>
      <c r="IJ809" s="63"/>
      <c r="IK809" s="63"/>
      <c r="IL809" s="63"/>
      <c r="IM809" s="63"/>
      <c r="IN809" s="63"/>
      <c r="IO809" s="63"/>
    </row>
    <row r="810" spans="1:249" s="39" customFormat="1" ht="110.4" x14ac:dyDescent="0.3">
      <c r="A810" s="119">
        <v>2990</v>
      </c>
      <c r="B810" s="119" t="s">
        <v>3766</v>
      </c>
      <c r="C810" s="441" t="s">
        <v>3767</v>
      </c>
      <c r="D810" s="117" t="s">
        <v>8153</v>
      </c>
      <c r="E810" s="134" t="s">
        <v>3836</v>
      </c>
      <c r="F810" s="569" t="s">
        <v>4022</v>
      </c>
      <c r="G810" s="134" t="s">
        <v>3866</v>
      </c>
      <c r="H810" s="441">
        <v>2011</v>
      </c>
      <c r="I810" s="134" t="s">
        <v>3867</v>
      </c>
      <c r="J810" s="564">
        <v>248943</v>
      </c>
      <c r="K810" s="441" t="s">
        <v>6273</v>
      </c>
      <c r="L810" s="134" t="s">
        <v>3839</v>
      </c>
      <c r="M810" s="134" t="s">
        <v>3839</v>
      </c>
      <c r="N810" s="134" t="s">
        <v>3868</v>
      </c>
      <c r="O810" s="134" t="s">
        <v>3869</v>
      </c>
      <c r="P810" s="134" t="s">
        <v>3870</v>
      </c>
      <c r="Q810" s="565">
        <v>22.35</v>
      </c>
      <c r="R810" s="565"/>
      <c r="S810" s="565">
        <f>(7500+14500+120+1700+0+0)/2088*1</f>
        <v>11.408045977011493</v>
      </c>
      <c r="T810" s="565">
        <v>22.35</v>
      </c>
      <c r="U810" s="565">
        <f>SUM(R810:T810)</f>
        <v>33.758045977011491</v>
      </c>
      <c r="V810" s="441">
        <v>100</v>
      </c>
      <c r="W810" s="441">
        <f>ROUND(100/248943*248943,0)</f>
        <v>100</v>
      </c>
      <c r="X810" s="566" t="s">
        <v>3774</v>
      </c>
      <c r="Y810" s="470"/>
      <c r="Z810" s="470"/>
      <c r="AA810" s="470"/>
      <c r="AB810" s="441">
        <v>4</v>
      </c>
      <c r="AC810" s="470"/>
      <c r="AD810" s="565">
        <v>12.57</v>
      </c>
      <c r="AE810" s="119">
        <v>5</v>
      </c>
      <c r="AF810" s="441">
        <v>100</v>
      </c>
      <c r="AG810" s="567" t="s">
        <v>3184</v>
      </c>
      <c r="AH810" s="441" t="s">
        <v>3842</v>
      </c>
      <c r="AI810" s="441">
        <v>20</v>
      </c>
      <c r="AJ810" s="441" t="s">
        <v>8153</v>
      </c>
      <c r="AK810" s="441" t="s">
        <v>3785</v>
      </c>
      <c r="AL810" s="441">
        <v>30</v>
      </c>
      <c r="AM810" s="441" t="s">
        <v>3871</v>
      </c>
      <c r="AN810" s="441" t="s">
        <v>3844</v>
      </c>
      <c r="AO810" s="441">
        <v>50</v>
      </c>
      <c r="AP810" s="441"/>
      <c r="AQ810" s="441"/>
      <c r="AR810" s="441"/>
      <c r="AS810" s="441"/>
      <c r="AT810" s="441"/>
      <c r="AU810" s="441"/>
      <c r="AV810" s="441"/>
      <c r="AW810" s="441"/>
      <c r="AX810" s="441"/>
      <c r="AY810" s="568"/>
      <c r="AZ810" s="63"/>
      <c r="BA810" s="83"/>
      <c r="BB810" s="84"/>
      <c r="BC810" s="84"/>
      <c r="BD810" s="84"/>
      <c r="BE810" s="63"/>
      <c r="BF810" s="63"/>
      <c r="BG810" s="63"/>
      <c r="BH810" s="63"/>
      <c r="BI810" s="63"/>
      <c r="BJ810" s="63"/>
      <c r="BK810" s="63"/>
      <c r="BL810" s="63"/>
      <c r="BM810" s="63"/>
      <c r="BN810" s="63"/>
      <c r="BO810" s="63"/>
      <c r="BP810" s="63"/>
      <c r="BQ810" s="63"/>
      <c r="BR810" s="63"/>
      <c r="BS810" s="63"/>
      <c r="BT810" s="63"/>
      <c r="BU810" s="63"/>
      <c r="BV810" s="63"/>
      <c r="BW810" s="63"/>
      <c r="BX810" s="63"/>
      <c r="BY810" s="63"/>
      <c r="BZ810" s="63"/>
      <c r="CA810" s="63"/>
      <c r="CB810" s="63"/>
      <c r="CC810" s="63"/>
      <c r="CD810" s="63"/>
      <c r="CE810" s="63"/>
      <c r="CF810" s="63"/>
      <c r="CG810" s="63"/>
      <c r="CH810" s="63"/>
      <c r="CI810" s="63"/>
      <c r="CJ810" s="63"/>
      <c r="CK810" s="63"/>
      <c r="CL810" s="63"/>
      <c r="CM810" s="63"/>
      <c r="CN810" s="63"/>
      <c r="CO810" s="63"/>
      <c r="CP810" s="63"/>
      <c r="CQ810" s="63"/>
      <c r="CR810" s="63"/>
      <c r="CS810" s="63"/>
      <c r="CT810" s="63"/>
      <c r="CU810" s="63"/>
      <c r="CV810" s="63"/>
      <c r="CW810" s="63"/>
      <c r="CX810" s="63"/>
      <c r="CY810" s="63"/>
      <c r="CZ810" s="63"/>
      <c r="DA810" s="63"/>
      <c r="DB810" s="63"/>
      <c r="DC810" s="63"/>
      <c r="DD810" s="63"/>
      <c r="DE810" s="63"/>
      <c r="DF810" s="63"/>
      <c r="DG810" s="63"/>
      <c r="DH810" s="63"/>
      <c r="DI810" s="63"/>
      <c r="DJ810" s="63"/>
      <c r="DK810" s="63"/>
      <c r="DL810" s="63"/>
      <c r="DM810" s="63"/>
      <c r="DN810" s="63"/>
      <c r="DO810" s="63"/>
      <c r="DP810" s="63"/>
      <c r="DQ810" s="63"/>
      <c r="DR810" s="63"/>
      <c r="DS810" s="63"/>
      <c r="DT810" s="63"/>
      <c r="DU810" s="63"/>
      <c r="DV810" s="63"/>
      <c r="DW810" s="63"/>
      <c r="DX810" s="63"/>
      <c r="DY810" s="63"/>
      <c r="DZ810" s="63"/>
      <c r="EA810" s="63"/>
      <c r="EB810" s="63"/>
      <c r="EC810" s="63"/>
      <c r="ED810" s="63"/>
      <c r="EE810" s="63"/>
      <c r="EF810" s="63"/>
      <c r="EG810" s="63"/>
      <c r="EH810" s="63"/>
      <c r="EI810" s="63"/>
      <c r="EJ810" s="63"/>
      <c r="EK810" s="63"/>
      <c r="EL810" s="63"/>
      <c r="EM810" s="63"/>
      <c r="EN810" s="63"/>
      <c r="EO810" s="63"/>
      <c r="EP810" s="63"/>
      <c r="EQ810" s="63"/>
      <c r="ER810" s="63"/>
      <c r="ES810" s="63"/>
      <c r="ET810" s="63"/>
      <c r="EU810" s="63"/>
      <c r="EV810" s="63"/>
      <c r="EW810" s="63"/>
      <c r="EX810" s="63"/>
      <c r="EY810" s="63"/>
      <c r="EZ810" s="63"/>
      <c r="FA810" s="63"/>
      <c r="FB810" s="63"/>
      <c r="FC810" s="63"/>
      <c r="FD810" s="63"/>
      <c r="FE810" s="63"/>
      <c r="FF810" s="63"/>
      <c r="FG810" s="63"/>
      <c r="FH810" s="63"/>
      <c r="FI810" s="63"/>
      <c r="FJ810" s="63"/>
      <c r="FK810" s="63"/>
      <c r="FL810" s="63"/>
      <c r="FM810" s="63"/>
      <c r="FN810" s="63"/>
      <c r="FO810" s="63"/>
      <c r="FP810" s="63"/>
      <c r="FQ810" s="63"/>
      <c r="FR810" s="63"/>
      <c r="FS810" s="63"/>
      <c r="FT810" s="63"/>
      <c r="FU810" s="63"/>
      <c r="FV810" s="63"/>
      <c r="FW810" s="63"/>
      <c r="FX810" s="63"/>
      <c r="FY810" s="63"/>
      <c r="FZ810" s="63"/>
      <c r="GA810" s="63"/>
      <c r="GB810" s="63"/>
      <c r="GC810" s="63"/>
      <c r="GD810" s="63"/>
      <c r="GE810" s="63"/>
      <c r="GF810" s="63"/>
      <c r="GG810" s="63"/>
      <c r="GH810" s="63"/>
      <c r="GI810" s="63"/>
      <c r="GJ810" s="63"/>
      <c r="GK810" s="63"/>
      <c r="GL810" s="63"/>
      <c r="GM810" s="63"/>
      <c r="GN810" s="63"/>
      <c r="GO810" s="63"/>
      <c r="GP810" s="63"/>
      <c r="GQ810" s="63"/>
      <c r="GR810" s="63"/>
      <c r="GS810" s="63"/>
      <c r="GT810" s="63"/>
      <c r="GU810" s="63"/>
      <c r="GV810" s="63"/>
      <c r="GW810" s="63"/>
      <c r="GX810" s="63"/>
      <c r="GY810" s="63"/>
      <c r="GZ810" s="63"/>
      <c r="HA810" s="63"/>
      <c r="HB810" s="63"/>
      <c r="HC810" s="63"/>
      <c r="HD810" s="63"/>
      <c r="HE810" s="63"/>
      <c r="HF810" s="63"/>
      <c r="HG810" s="63"/>
      <c r="HH810" s="63"/>
      <c r="HI810" s="63"/>
      <c r="HJ810" s="63"/>
      <c r="HK810" s="63"/>
      <c r="HL810" s="63"/>
      <c r="HM810" s="63"/>
      <c r="HN810" s="63"/>
      <c r="HO810" s="63"/>
      <c r="HP810" s="63"/>
      <c r="HQ810" s="63"/>
      <c r="HR810" s="63"/>
      <c r="HS810" s="63"/>
      <c r="HT810" s="63"/>
      <c r="HU810" s="63"/>
      <c r="HV810" s="63"/>
      <c r="HW810" s="63"/>
      <c r="HX810" s="63"/>
      <c r="HY810" s="63"/>
      <c r="HZ810" s="63"/>
      <c r="IA810" s="63"/>
      <c r="IB810" s="63"/>
      <c r="IC810" s="63"/>
      <c r="ID810" s="63"/>
      <c r="IE810" s="63"/>
      <c r="IF810" s="63"/>
      <c r="IG810" s="63"/>
      <c r="IH810" s="63"/>
      <c r="II810" s="63"/>
      <c r="IJ810" s="63"/>
      <c r="IK810" s="63"/>
      <c r="IL810" s="63"/>
      <c r="IM810" s="63"/>
      <c r="IN810" s="63"/>
      <c r="IO810" s="63"/>
    </row>
    <row r="811" spans="1:249" s="39" customFormat="1" ht="41.4" x14ac:dyDescent="0.3">
      <c r="A811" s="119">
        <v>2990</v>
      </c>
      <c r="B811" s="119" t="s">
        <v>3766</v>
      </c>
      <c r="C811" s="441" t="s">
        <v>3767</v>
      </c>
      <c r="D811" s="117" t="s">
        <v>8153</v>
      </c>
      <c r="E811" s="134" t="s">
        <v>3532</v>
      </c>
      <c r="F811" s="569" t="s">
        <v>4023</v>
      </c>
      <c r="G811" s="134" t="s">
        <v>3872</v>
      </c>
      <c r="H811" s="441">
        <v>2011</v>
      </c>
      <c r="I811" s="134" t="s">
        <v>3873</v>
      </c>
      <c r="J811" s="564">
        <v>86193.67</v>
      </c>
      <c r="K811" s="441" t="s">
        <v>6273</v>
      </c>
      <c r="L811" s="134" t="s">
        <v>3874</v>
      </c>
      <c r="M811" s="134" t="s">
        <v>3875</v>
      </c>
      <c r="N811" s="134" t="s">
        <v>3876</v>
      </c>
      <c r="O811" s="134" t="s">
        <v>3877</v>
      </c>
      <c r="P811" s="134" t="s">
        <v>3878</v>
      </c>
      <c r="Q811" s="565">
        <v>22.35</v>
      </c>
      <c r="R811" s="565"/>
      <c r="S811" s="565">
        <f>(1500+4000+120+1000+0+0)/2088*1</f>
        <v>3.1704980842911876</v>
      </c>
      <c r="T811" s="565">
        <v>22.35</v>
      </c>
      <c r="U811" s="565">
        <f>SUM(R811:T811)</f>
        <v>25.520498084291191</v>
      </c>
      <c r="V811" s="441">
        <v>100</v>
      </c>
      <c r="W811" s="441">
        <f>ROUND(100/86193.67*86193.67,0)</f>
        <v>100</v>
      </c>
      <c r="X811" s="566" t="s">
        <v>3774</v>
      </c>
      <c r="Y811" s="470"/>
      <c r="Z811" s="470"/>
      <c r="AA811" s="470"/>
      <c r="AB811" s="441">
        <v>4</v>
      </c>
      <c r="AC811" s="470"/>
      <c r="AD811" s="565">
        <v>12.57</v>
      </c>
      <c r="AE811" s="119">
        <v>5</v>
      </c>
      <c r="AF811" s="441">
        <v>100</v>
      </c>
      <c r="AG811" s="567" t="s">
        <v>3523</v>
      </c>
      <c r="AH811" s="441" t="s">
        <v>3879</v>
      </c>
      <c r="AI811" s="441">
        <v>90</v>
      </c>
      <c r="AJ811" s="441" t="s">
        <v>8153</v>
      </c>
      <c r="AK811" s="441" t="s">
        <v>3880</v>
      </c>
      <c r="AL811" s="441">
        <v>10</v>
      </c>
      <c r="AM811" s="441"/>
      <c r="AN811" s="441"/>
      <c r="AO811" s="441"/>
      <c r="AP811" s="441"/>
      <c r="AQ811" s="441"/>
      <c r="AR811" s="441"/>
      <c r="AS811" s="441"/>
      <c r="AT811" s="441"/>
      <c r="AU811" s="441"/>
      <c r="AV811" s="441"/>
      <c r="AW811" s="441"/>
      <c r="AX811" s="441"/>
      <c r="AY811" s="568"/>
      <c r="AZ811" s="63"/>
      <c r="BA811" s="83"/>
      <c r="BB811" s="84"/>
      <c r="BC811" s="84"/>
      <c r="BD811" s="84"/>
      <c r="BE811" s="63"/>
      <c r="BF811" s="63"/>
      <c r="BG811" s="63"/>
      <c r="BH811" s="63"/>
      <c r="BI811" s="63"/>
      <c r="BJ811" s="63"/>
      <c r="BK811" s="63"/>
      <c r="BL811" s="63"/>
      <c r="BM811" s="63"/>
      <c r="BN811" s="63"/>
      <c r="BO811" s="63"/>
      <c r="BP811" s="63"/>
      <c r="BQ811" s="63"/>
      <c r="BR811" s="63"/>
      <c r="BS811" s="63"/>
      <c r="BT811" s="63"/>
      <c r="BU811" s="63"/>
      <c r="BV811" s="63"/>
      <c r="BW811" s="63"/>
      <c r="BX811" s="63"/>
      <c r="BY811" s="63"/>
      <c r="BZ811" s="63"/>
      <c r="CA811" s="63"/>
      <c r="CB811" s="63"/>
      <c r="CC811" s="63"/>
      <c r="CD811" s="63"/>
      <c r="CE811" s="63"/>
      <c r="CF811" s="63"/>
      <c r="CG811" s="63"/>
      <c r="CH811" s="63"/>
      <c r="CI811" s="63"/>
      <c r="CJ811" s="63"/>
      <c r="CK811" s="63"/>
      <c r="CL811" s="63"/>
      <c r="CM811" s="63"/>
      <c r="CN811" s="63"/>
      <c r="CO811" s="63"/>
      <c r="CP811" s="63"/>
      <c r="CQ811" s="63"/>
      <c r="CR811" s="63"/>
      <c r="CS811" s="63"/>
      <c r="CT811" s="63"/>
      <c r="CU811" s="63"/>
      <c r="CV811" s="63"/>
      <c r="CW811" s="63"/>
      <c r="CX811" s="63"/>
      <c r="CY811" s="63"/>
      <c r="CZ811" s="63"/>
      <c r="DA811" s="63"/>
      <c r="DB811" s="63"/>
      <c r="DC811" s="63"/>
      <c r="DD811" s="63"/>
      <c r="DE811" s="63"/>
      <c r="DF811" s="63"/>
      <c r="DG811" s="63"/>
      <c r="DH811" s="63"/>
      <c r="DI811" s="63"/>
      <c r="DJ811" s="63"/>
      <c r="DK811" s="63"/>
      <c r="DL811" s="63"/>
      <c r="DM811" s="63"/>
      <c r="DN811" s="63"/>
      <c r="DO811" s="63"/>
      <c r="DP811" s="63"/>
      <c r="DQ811" s="63"/>
      <c r="DR811" s="63"/>
      <c r="DS811" s="63"/>
      <c r="DT811" s="63"/>
      <c r="DU811" s="63"/>
      <c r="DV811" s="63"/>
      <c r="DW811" s="63"/>
      <c r="DX811" s="63"/>
      <c r="DY811" s="63"/>
      <c r="DZ811" s="63"/>
      <c r="EA811" s="63"/>
      <c r="EB811" s="63"/>
      <c r="EC811" s="63"/>
      <c r="ED811" s="63"/>
      <c r="EE811" s="63"/>
      <c r="EF811" s="63"/>
      <c r="EG811" s="63"/>
      <c r="EH811" s="63"/>
      <c r="EI811" s="63"/>
      <c r="EJ811" s="63"/>
      <c r="EK811" s="63"/>
      <c r="EL811" s="63"/>
      <c r="EM811" s="63"/>
      <c r="EN811" s="63"/>
      <c r="EO811" s="63"/>
      <c r="EP811" s="63"/>
      <c r="EQ811" s="63"/>
      <c r="ER811" s="63"/>
      <c r="ES811" s="63"/>
      <c r="ET811" s="63"/>
      <c r="EU811" s="63"/>
      <c r="EV811" s="63"/>
      <c r="EW811" s="63"/>
      <c r="EX811" s="63"/>
      <c r="EY811" s="63"/>
      <c r="EZ811" s="63"/>
      <c r="FA811" s="63"/>
      <c r="FB811" s="63"/>
      <c r="FC811" s="63"/>
      <c r="FD811" s="63"/>
      <c r="FE811" s="63"/>
      <c r="FF811" s="63"/>
      <c r="FG811" s="63"/>
      <c r="FH811" s="63"/>
      <c r="FI811" s="63"/>
      <c r="FJ811" s="63"/>
      <c r="FK811" s="63"/>
      <c r="FL811" s="63"/>
      <c r="FM811" s="63"/>
      <c r="FN811" s="63"/>
      <c r="FO811" s="63"/>
      <c r="FP811" s="63"/>
      <c r="FQ811" s="63"/>
      <c r="FR811" s="63"/>
      <c r="FS811" s="63"/>
      <c r="FT811" s="63"/>
      <c r="FU811" s="63"/>
      <c r="FV811" s="63"/>
      <c r="FW811" s="63"/>
      <c r="FX811" s="63"/>
      <c r="FY811" s="63"/>
      <c r="FZ811" s="63"/>
      <c r="GA811" s="63"/>
      <c r="GB811" s="63"/>
      <c r="GC811" s="63"/>
      <c r="GD811" s="63"/>
      <c r="GE811" s="63"/>
      <c r="GF811" s="63"/>
      <c r="GG811" s="63"/>
      <c r="GH811" s="63"/>
      <c r="GI811" s="63"/>
      <c r="GJ811" s="63"/>
      <c r="GK811" s="63"/>
      <c r="GL811" s="63"/>
      <c r="GM811" s="63"/>
      <c r="GN811" s="63"/>
      <c r="GO811" s="63"/>
      <c r="GP811" s="63"/>
      <c r="GQ811" s="63"/>
      <c r="GR811" s="63"/>
      <c r="GS811" s="63"/>
      <c r="GT811" s="63"/>
      <c r="GU811" s="63"/>
      <c r="GV811" s="63"/>
      <c r="GW811" s="63"/>
      <c r="GX811" s="63"/>
      <c r="GY811" s="63"/>
      <c r="GZ811" s="63"/>
      <c r="HA811" s="63"/>
      <c r="HB811" s="63"/>
      <c r="HC811" s="63"/>
      <c r="HD811" s="63"/>
      <c r="HE811" s="63"/>
      <c r="HF811" s="63"/>
      <c r="HG811" s="63"/>
      <c r="HH811" s="63"/>
      <c r="HI811" s="63"/>
      <c r="HJ811" s="63"/>
      <c r="HK811" s="63"/>
      <c r="HL811" s="63"/>
      <c r="HM811" s="63"/>
      <c r="HN811" s="63"/>
      <c r="HO811" s="63"/>
      <c r="HP811" s="63"/>
      <c r="HQ811" s="63"/>
      <c r="HR811" s="63"/>
      <c r="HS811" s="63"/>
      <c r="HT811" s="63"/>
      <c r="HU811" s="63"/>
      <c r="HV811" s="63"/>
      <c r="HW811" s="63"/>
      <c r="HX811" s="63"/>
      <c r="HY811" s="63"/>
      <c r="HZ811" s="63"/>
      <c r="IA811" s="63"/>
      <c r="IB811" s="63"/>
      <c r="IC811" s="63"/>
      <c r="ID811" s="63"/>
      <c r="IE811" s="63"/>
      <c r="IF811" s="63"/>
      <c r="IG811" s="63"/>
      <c r="IH811" s="63"/>
      <c r="II811" s="63"/>
      <c r="IJ811" s="63"/>
      <c r="IK811" s="63"/>
      <c r="IL811" s="63"/>
      <c r="IM811" s="63"/>
      <c r="IN811" s="63"/>
      <c r="IO811" s="63"/>
    </row>
    <row r="812" spans="1:249" s="39" customFormat="1" ht="69" x14ac:dyDescent="0.3">
      <c r="A812" s="119">
        <v>2990</v>
      </c>
      <c r="B812" s="119" t="s">
        <v>3766</v>
      </c>
      <c r="C812" s="441" t="s">
        <v>3767</v>
      </c>
      <c r="D812" s="117" t="s">
        <v>8153</v>
      </c>
      <c r="E812" s="134" t="s">
        <v>8155</v>
      </c>
      <c r="F812" s="569" t="s">
        <v>4024</v>
      </c>
      <c r="G812" s="134" t="s">
        <v>3881</v>
      </c>
      <c r="H812" s="441">
        <v>2011</v>
      </c>
      <c r="I812" s="134" t="s">
        <v>3882</v>
      </c>
      <c r="J812" s="564">
        <v>37664.71</v>
      </c>
      <c r="K812" s="441" t="s">
        <v>6273</v>
      </c>
      <c r="L812" s="134" t="s">
        <v>8156</v>
      </c>
      <c r="M812" s="134" t="s">
        <v>8156</v>
      </c>
      <c r="N812" s="134" t="s">
        <v>3883</v>
      </c>
      <c r="O812" s="134" t="s">
        <v>3884</v>
      </c>
      <c r="P812" s="134" t="s">
        <v>3885</v>
      </c>
      <c r="Q812" s="565">
        <v>22.35</v>
      </c>
      <c r="R812" s="565"/>
      <c r="S812" s="565">
        <f>(2000+10000+120+200+0+0)/2088*1</f>
        <v>5.9003831417624522</v>
      </c>
      <c r="T812" s="565">
        <v>22.35</v>
      </c>
      <c r="U812" s="565">
        <f t="shared" si="24"/>
        <v>28.250383141762455</v>
      </c>
      <c r="V812" s="441">
        <v>100</v>
      </c>
      <c r="W812" s="441">
        <f>ROUND(100/37335.57*37335.57,0)</f>
        <v>100</v>
      </c>
      <c r="X812" s="566" t="s">
        <v>3774</v>
      </c>
      <c r="Y812" s="470"/>
      <c r="Z812" s="470"/>
      <c r="AA812" s="470"/>
      <c r="AB812" s="441">
        <v>4</v>
      </c>
      <c r="AC812" s="470"/>
      <c r="AD812" s="565">
        <v>12.57</v>
      </c>
      <c r="AE812" s="119">
        <v>5</v>
      </c>
      <c r="AF812" s="441">
        <v>100</v>
      </c>
      <c r="AG812" s="567" t="s">
        <v>2391</v>
      </c>
      <c r="AH812" s="441" t="s">
        <v>8157</v>
      </c>
      <c r="AI812" s="441">
        <v>60</v>
      </c>
      <c r="AJ812" s="441" t="s">
        <v>8153</v>
      </c>
      <c r="AK812" s="441" t="s">
        <v>3880</v>
      </c>
      <c r="AL812" s="441">
        <v>20</v>
      </c>
      <c r="AM812" s="441" t="s">
        <v>2364</v>
      </c>
      <c r="AN812" s="441" t="s">
        <v>8158</v>
      </c>
      <c r="AO812" s="441">
        <v>10</v>
      </c>
      <c r="AP812" s="441" t="s">
        <v>651</v>
      </c>
      <c r="AQ812" s="441" t="s">
        <v>8159</v>
      </c>
      <c r="AR812" s="441">
        <v>10</v>
      </c>
      <c r="AS812" s="441"/>
      <c r="AT812" s="441"/>
      <c r="AU812" s="441"/>
      <c r="AV812" s="571"/>
      <c r="AW812" s="441"/>
      <c r="AX812" s="441"/>
      <c r="AY812" s="568"/>
      <c r="AZ812" s="63"/>
      <c r="BA812" s="83"/>
      <c r="BB812" s="84"/>
      <c r="BC812" s="84"/>
      <c r="BD812" s="84"/>
      <c r="BE812" s="63"/>
      <c r="BF812" s="63"/>
      <c r="BG812" s="63"/>
      <c r="BH812" s="63"/>
      <c r="BI812" s="63"/>
      <c r="BJ812" s="63"/>
      <c r="BK812" s="63"/>
      <c r="BL812" s="63"/>
      <c r="BM812" s="63"/>
      <c r="BN812" s="63"/>
      <c r="BO812" s="63"/>
      <c r="BP812" s="63"/>
      <c r="BQ812" s="63"/>
      <c r="BR812" s="63"/>
      <c r="BS812" s="63"/>
      <c r="BT812" s="63"/>
      <c r="BU812" s="63"/>
      <c r="BV812" s="63"/>
      <c r="BW812" s="63"/>
      <c r="BX812" s="63"/>
      <c r="BY812" s="63"/>
      <c r="BZ812" s="63"/>
      <c r="CA812" s="63"/>
      <c r="CB812" s="63"/>
      <c r="CC812" s="63"/>
      <c r="CD812" s="63"/>
      <c r="CE812" s="63"/>
      <c r="CF812" s="63"/>
      <c r="CG812" s="63"/>
      <c r="CH812" s="63"/>
      <c r="CI812" s="63"/>
      <c r="CJ812" s="63"/>
      <c r="CK812" s="63"/>
      <c r="CL812" s="63"/>
      <c r="CM812" s="63"/>
      <c r="CN812" s="63"/>
      <c r="CO812" s="63"/>
      <c r="CP812" s="63"/>
      <c r="CQ812" s="63"/>
      <c r="CR812" s="63"/>
      <c r="CS812" s="63"/>
      <c r="CT812" s="63"/>
      <c r="CU812" s="63"/>
      <c r="CV812" s="63"/>
      <c r="CW812" s="63"/>
      <c r="CX812" s="63"/>
      <c r="CY812" s="63"/>
      <c r="CZ812" s="63"/>
      <c r="DA812" s="63"/>
      <c r="DB812" s="63"/>
      <c r="DC812" s="63"/>
      <c r="DD812" s="63"/>
      <c r="DE812" s="63"/>
      <c r="DF812" s="63"/>
      <c r="DG812" s="63"/>
      <c r="DH812" s="63"/>
      <c r="DI812" s="63"/>
      <c r="DJ812" s="63"/>
      <c r="DK812" s="63"/>
      <c r="DL812" s="63"/>
      <c r="DM812" s="63"/>
      <c r="DN812" s="63"/>
      <c r="DO812" s="63"/>
      <c r="DP812" s="63"/>
      <c r="DQ812" s="63"/>
      <c r="DR812" s="63"/>
      <c r="DS812" s="63"/>
      <c r="DT812" s="63"/>
      <c r="DU812" s="63"/>
      <c r="DV812" s="63"/>
      <c r="DW812" s="63"/>
      <c r="DX812" s="63"/>
      <c r="DY812" s="63"/>
      <c r="DZ812" s="63"/>
      <c r="EA812" s="63"/>
      <c r="EB812" s="63"/>
      <c r="EC812" s="63"/>
      <c r="ED812" s="63"/>
      <c r="EE812" s="63"/>
      <c r="EF812" s="63"/>
      <c r="EG812" s="63"/>
      <c r="EH812" s="63"/>
      <c r="EI812" s="63"/>
      <c r="EJ812" s="63"/>
      <c r="EK812" s="63"/>
      <c r="EL812" s="63"/>
      <c r="EM812" s="63"/>
      <c r="EN812" s="63"/>
      <c r="EO812" s="63"/>
      <c r="EP812" s="63"/>
      <c r="EQ812" s="63"/>
      <c r="ER812" s="63"/>
      <c r="ES812" s="63"/>
      <c r="ET812" s="63"/>
      <c r="EU812" s="63"/>
      <c r="EV812" s="63"/>
      <c r="EW812" s="63"/>
      <c r="EX812" s="63"/>
      <c r="EY812" s="63"/>
      <c r="EZ812" s="63"/>
      <c r="FA812" s="63"/>
      <c r="FB812" s="63"/>
      <c r="FC812" s="63"/>
      <c r="FD812" s="63"/>
      <c r="FE812" s="63"/>
      <c r="FF812" s="63"/>
      <c r="FG812" s="63"/>
      <c r="FH812" s="63"/>
      <c r="FI812" s="63"/>
      <c r="FJ812" s="63"/>
      <c r="FK812" s="63"/>
      <c r="FL812" s="63"/>
      <c r="FM812" s="63"/>
      <c r="FN812" s="63"/>
      <c r="FO812" s="63"/>
      <c r="FP812" s="63"/>
      <c r="FQ812" s="63"/>
      <c r="FR812" s="63"/>
      <c r="FS812" s="63"/>
      <c r="FT812" s="63"/>
      <c r="FU812" s="63"/>
      <c r="FV812" s="63"/>
      <c r="FW812" s="63"/>
      <c r="FX812" s="63"/>
      <c r="FY812" s="63"/>
      <c r="FZ812" s="63"/>
      <c r="GA812" s="63"/>
      <c r="GB812" s="63"/>
      <c r="GC812" s="63"/>
      <c r="GD812" s="63"/>
      <c r="GE812" s="63"/>
      <c r="GF812" s="63"/>
      <c r="GG812" s="63"/>
      <c r="GH812" s="63"/>
      <c r="GI812" s="63"/>
      <c r="GJ812" s="63"/>
      <c r="GK812" s="63"/>
      <c r="GL812" s="63"/>
      <c r="GM812" s="63"/>
      <c r="GN812" s="63"/>
      <c r="GO812" s="63"/>
      <c r="GP812" s="63"/>
      <c r="GQ812" s="63"/>
      <c r="GR812" s="63"/>
      <c r="GS812" s="63"/>
      <c r="GT812" s="63"/>
      <c r="GU812" s="63"/>
      <c r="GV812" s="63"/>
      <c r="GW812" s="63"/>
      <c r="GX812" s="63"/>
      <c r="GY812" s="63"/>
      <c r="GZ812" s="63"/>
      <c r="HA812" s="63"/>
      <c r="HB812" s="63"/>
      <c r="HC812" s="63"/>
      <c r="HD812" s="63"/>
      <c r="HE812" s="63"/>
      <c r="HF812" s="63"/>
      <c r="HG812" s="63"/>
      <c r="HH812" s="63"/>
      <c r="HI812" s="63"/>
      <c r="HJ812" s="63"/>
      <c r="HK812" s="63"/>
      <c r="HL812" s="63"/>
      <c r="HM812" s="63"/>
      <c r="HN812" s="63"/>
      <c r="HO812" s="63"/>
      <c r="HP812" s="63"/>
      <c r="HQ812" s="63"/>
      <c r="HR812" s="63"/>
      <c r="HS812" s="63"/>
      <c r="HT812" s="63"/>
      <c r="HU812" s="63"/>
      <c r="HV812" s="63"/>
      <c r="HW812" s="63"/>
      <c r="HX812" s="63"/>
      <c r="HY812" s="63"/>
      <c r="HZ812" s="63"/>
      <c r="IA812" s="63"/>
      <c r="IB812" s="63"/>
      <c r="IC812" s="63"/>
      <c r="ID812" s="63"/>
      <c r="IE812" s="63"/>
      <c r="IF812" s="63"/>
      <c r="IG812" s="63"/>
      <c r="IH812" s="63"/>
      <c r="II812" s="63"/>
      <c r="IJ812" s="63"/>
      <c r="IK812" s="63"/>
      <c r="IL812" s="63"/>
      <c r="IM812" s="63"/>
      <c r="IN812" s="63"/>
      <c r="IO812" s="63"/>
    </row>
    <row r="813" spans="1:249" s="39" customFormat="1" ht="110.4" x14ac:dyDescent="0.3">
      <c r="A813" s="119">
        <v>2990</v>
      </c>
      <c r="B813" s="119" t="s">
        <v>3766</v>
      </c>
      <c r="C813" s="441" t="s">
        <v>3767</v>
      </c>
      <c r="D813" s="117" t="s">
        <v>8153</v>
      </c>
      <c r="E813" s="134" t="s">
        <v>8155</v>
      </c>
      <c r="F813" s="569" t="s">
        <v>4024</v>
      </c>
      <c r="G813" s="134" t="s">
        <v>3886</v>
      </c>
      <c r="H813" s="441">
        <v>2011</v>
      </c>
      <c r="I813" s="134" t="s">
        <v>3887</v>
      </c>
      <c r="J813" s="564">
        <v>172320</v>
      </c>
      <c r="K813" s="441" t="s">
        <v>6273</v>
      </c>
      <c r="L813" s="134" t="s">
        <v>8156</v>
      </c>
      <c r="M813" s="134" t="s">
        <v>8156</v>
      </c>
      <c r="N813" s="134" t="s">
        <v>3888</v>
      </c>
      <c r="O813" s="134" t="s">
        <v>3889</v>
      </c>
      <c r="P813" s="134" t="s">
        <v>3890</v>
      </c>
      <c r="Q813" s="565">
        <v>22.35</v>
      </c>
      <c r="R813" s="565"/>
      <c r="S813" s="565">
        <f>(6000+5000+120+200+0+0)/2088*1</f>
        <v>5.421455938697318</v>
      </c>
      <c r="T813" s="565">
        <v>22.35</v>
      </c>
      <c r="U813" s="565">
        <f t="shared" si="24"/>
        <v>27.771455938697319</v>
      </c>
      <c r="V813" s="441">
        <v>100</v>
      </c>
      <c r="W813" s="441">
        <f>ROUND(100/172320*172320,0)</f>
        <v>100</v>
      </c>
      <c r="X813" s="566" t="s">
        <v>3774</v>
      </c>
      <c r="Y813" s="470"/>
      <c r="Z813" s="470"/>
      <c r="AA813" s="470"/>
      <c r="AB813" s="441">
        <v>44</v>
      </c>
      <c r="AC813" s="470"/>
      <c r="AD813" s="565">
        <v>12.57</v>
      </c>
      <c r="AE813" s="119">
        <v>5</v>
      </c>
      <c r="AF813" s="441">
        <v>100</v>
      </c>
      <c r="AG813" s="567" t="s">
        <v>2391</v>
      </c>
      <c r="AH813" s="441" t="s">
        <v>8157</v>
      </c>
      <c r="AI813" s="441">
        <v>60</v>
      </c>
      <c r="AJ813" s="441" t="s">
        <v>8153</v>
      </c>
      <c r="AK813" s="441" t="s">
        <v>3880</v>
      </c>
      <c r="AL813" s="441">
        <v>20</v>
      </c>
      <c r="AM813" s="441" t="s">
        <v>2364</v>
      </c>
      <c r="AN813" s="441" t="s">
        <v>8158</v>
      </c>
      <c r="AO813" s="441">
        <v>10</v>
      </c>
      <c r="AP813" s="441" t="s">
        <v>651</v>
      </c>
      <c r="AQ813" s="441" t="s">
        <v>8160</v>
      </c>
      <c r="AR813" s="441">
        <v>10</v>
      </c>
      <c r="AS813" s="441"/>
      <c r="AT813" s="441"/>
      <c r="AU813" s="441"/>
      <c r="AV813" s="571"/>
      <c r="AW813" s="441"/>
      <c r="AX813" s="441"/>
      <c r="AY813" s="568"/>
      <c r="AZ813" s="63"/>
      <c r="BA813" s="83"/>
      <c r="BB813" s="84"/>
      <c r="BC813" s="84"/>
      <c r="BD813" s="84"/>
      <c r="BE813" s="63"/>
      <c r="BF813" s="63"/>
      <c r="BG813" s="63"/>
      <c r="BH813" s="63"/>
      <c r="BI813" s="63"/>
      <c r="BJ813" s="63"/>
      <c r="BK813" s="63"/>
      <c r="BL813" s="63"/>
      <c r="BM813" s="63"/>
      <c r="BN813" s="63"/>
      <c r="BO813" s="63"/>
      <c r="BP813" s="63"/>
      <c r="BQ813" s="63"/>
      <c r="BR813" s="63"/>
      <c r="BS813" s="63"/>
      <c r="BT813" s="63"/>
      <c r="BU813" s="63"/>
      <c r="BV813" s="63"/>
      <c r="BW813" s="63"/>
      <c r="BX813" s="63"/>
      <c r="BY813" s="63"/>
      <c r="BZ813" s="63"/>
      <c r="CA813" s="63"/>
      <c r="CB813" s="63"/>
      <c r="CC813" s="63"/>
      <c r="CD813" s="63"/>
      <c r="CE813" s="63"/>
      <c r="CF813" s="63"/>
      <c r="CG813" s="63"/>
      <c r="CH813" s="63"/>
      <c r="CI813" s="63"/>
      <c r="CJ813" s="63"/>
      <c r="CK813" s="63"/>
      <c r="CL813" s="63"/>
      <c r="CM813" s="63"/>
      <c r="CN813" s="63"/>
      <c r="CO813" s="63"/>
      <c r="CP813" s="63"/>
      <c r="CQ813" s="63"/>
      <c r="CR813" s="63"/>
      <c r="CS813" s="63"/>
      <c r="CT813" s="63"/>
      <c r="CU813" s="63"/>
      <c r="CV813" s="63"/>
      <c r="CW813" s="63"/>
      <c r="CX813" s="63"/>
      <c r="CY813" s="63"/>
      <c r="CZ813" s="63"/>
      <c r="DA813" s="63"/>
      <c r="DB813" s="63"/>
      <c r="DC813" s="63"/>
      <c r="DD813" s="63"/>
      <c r="DE813" s="63"/>
      <c r="DF813" s="63"/>
      <c r="DG813" s="63"/>
      <c r="DH813" s="63"/>
      <c r="DI813" s="63"/>
      <c r="DJ813" s="63"/>
      <c r="DK813" s="63"/>
      <c r="DL813" s="63"/>
      <c r="DM813" s="63"/>
      <c r="DN813" s="63"/>
      <c r="DO813" s="63"/>
      <c r="DP813" s="63"/>
      <c r="DQ813" s="63"/>
      <c r="DR813" s="63"/>
      <c r="DS813" s="63"/>
      <c r="DT813" s="63"/>
      <c r="DU813" s="63"/>
      <c r="DV813" s="63"/>
      <c r="DW813" s="63"/>
      <c r="DX813" s="63"/>
      <c r="DY813" s="63"/>
      <c r="DZ813" s="63"/>
      <c r="EA813" s="63"/>
      <c r="EB813" s="63"/>
      <c r="EC813" s="63"/>
      <c r="ED813" s="63"/>
      <c r="EE813" s="63"/>
      <c r="EF813" s="63"/>
      <c r="EG813" s="63"/>
      <c r="EH813" s="63"/>
      <c r="EI813" s="63"/>
      <c r="EJ813" s="63"/>
      <c r="EK813" s="63"/>
      <c r="EL813" s="63"/>
      <c r="EM813" s="63"/>
      <c r="EN813" s="63"/>
      <c r="EO813" s="63"/>
      <c r="EP813" s="63"/>
      <c r="EQ813" s="63"/>
      <c r="ER813" s="63"/>
      <c r="ES813" s="63"/>
      <c r="ET813" s="63"/>
      <c r="EU813" s="63"/>
      <c r="EV813" s="63"/>
      <c r="EW813" s="63"/>
      <c r="EX813" s="63"/>
      <c r="EY813" s="63"/>
      <c r="EZ813" s="63"/>
      <c r="FA813" s="63"/>
      <c r="FB813" s="63"/>
      <c r="FC813" s="63"/>
      <c r="FD813" s="63"/>
      <c r="FE813" s="63"/>
      <c r="FF813" s="63"/>
      <c r="FG813" s="63"/>
      <c r="FH813" s="63"/>
      <c r="FI813" s="63"/>
      <c r="FJ813" s="63"/>
      <c r="FK813" s="63"/>
      <c r="FL813" s="63"/>
      <c r="FM813" s="63"/>
      <c r="FN813" s="63"/>
      <c r="FO813" s="63"/>
      <c r="FP813" s="63"/>
      <c r="FQ813" s="63"/>
      <c r="FR813" s="63"/>
      <c r="FS813" s="63"/>
      <c r="FT813" s="63"/>
      <c r="FU813" s="63"/>
      <c r="FV813" s="63"/>
      <c r="FW813" s="63"/>
      <c r="FX813" s="63"/>
      <c r="FY813" s="63"/>
      <c r="FZ813" s="63"/>
      <c r="GA813" s="63"/>
      <c r="GB813" s="63"/>
      <c r="GC813" s="63"/>
      <c r="GD813" s="63"/>
      <c r="GE813" s="63"/>
      <c r="GF813" s="63"/>
      <c r="GG813" s="63"/>
      <c r="GH813" s="63"/>
      <c r="GI813" s="63"/>
      <c r="GJ813" s="63"/>
      <c r="GK813" s="63"/>
      <c r="GL813" s="63"/>
      <c r="GM813" s="63"/>
      <c r="GN813" s="63"/>
      <c r="GO813" s="63"/>
      <c r="GP813" s="63"/>
      <c r="GQ813" s="63"/>
      <c r="GR813" s="63"/>
      <c r="GS813" s="63"/>
      <c r="GT813" s="63"/>
      <c r="GU813" s="63"/>
      <c r="GV813" s="63"/>
      <c r="GW813" s="63"/>
      <c r="GX813" s="63"/>
      <c r="GY813" s="63"/>
      <c r="GZ813" s="63"/>
      <c r="HA813" s="63"/>
      <c r="HB813" s="63"/>
      <c r="HC813" s="63"/>
      <c r="HD813" s="63"/>
      <c r="HE813" s="63"/>
      <c r="HF813" s="63"/>
      <c r="HG813" s="63"/>
      <c r="HH813" s="63"/>
      <c r="HI813" s="63"/>
      <c r="HJ813" s="63"/>
      <c r="HK813" s="63"/>
      <c r="HL813" s="63"/>
      <c r="HM813" s="63"/>
      <c r="HN813" s="63"/>
      <c r="HO813" s="63"/>
      <c r="HP813" s="63"/>
      <c r="HQ813" s="63"/>
      <c r="HR813" s="63"/>
      <c r="HS813" s="63"/>
      <c r="HT813" s="63"/>
      <c r="HU813" s="63"/>
      <c r="HV813" s="63"/>
      <c r="HW813" s="63"/>
      <c r="HX813" s="63"/>
      <c r="HY813" s="63"/>
      <c r="HZ813" s="63"/>
      <c r="IA813" s="63"/>
      <c r="IB813" s="63"/>
      <c r="IC813" s="63"/>
      <c r="ID813" s="63"/>
      <c r="IE813" s="63"/>
      <c r="IF813" s="63"/>
      <c r="IG813" s="63"/>
      <c r="IH813" s="63"/>
      <c r="II813" s="63"/>
      <c r="IJ813" s="63"/>
      <c r="IK813" s="63"/>
      <c r="IL813" s="63"/>
      <c r="IM813" s="63"/>
      <c r="IN813" s="63"/>
      <c r="IO813" s="63"/>
    </row>
    <row r="814" spans="1:249" s="39" customFormat="1" ht="151.80000000000001" x14ac:dyDescent="0.3">
      <c r="A814" s="119">
        <v>2990</v>
      </c>
      <c r="B814" s="119" t="s">
        <v>3766</v>
      </c>
      <c r="C814" s="441" t="s">
        <v>3767</v>
      </c>
      <c r="D814" s="117" t="s">
        <v>8153</v>
      </c>
      <c r="E814" s="134" t="s">
        <v>3891</v>
      </c>
      <c r="F814" s="569" t="s">
        <v>4025</v>
      </c>
      <c r="G814" s="134" t="s">
        <v>3892</v>
      </c>
      <c r="H814" s="441">
        <v>2013</v>
      </c>
      <c r="I814" s="134" t="s">
        <v>3893</v>
      </c>
      <c r="J814" s="564">
        <v>76283.25</v>
      </c>
      <c r="K814" s="441" t="s">
        <v>6273</v>
      </c>
      <c r="L814" s="441" t="s">
        <v>3894</v>
      </c>
      <c r="M814" s="134" t="s">
        <v>3895</v>
      </c>
      <c r="N814" s="441" t="s">
        <v>3896</v>
      </c>
      <c r="O814" s="133" t="s">
        <v>3897</v>
      </c>
      <c r="P814" s="134" t="s">
        <v>3898</v>
      </c>
      <c r="Q814" s="565">
        <v>22.35</v>
      </c>
      <c r="R814" s="565"/>
      <c r="S814" s="565">
        <f>(1500+4000+120+500+0+0)/2088*1</f>
        <v>2.9310344827586206</v>
      </c>
      <c r="T814" s="565">
        <v>22.35</v>
      </c>
      <c r="U814" s="565">
        <f>SUM(R814:T814)</f>
        <v>25.281034482758621</v>
      </c>
      <c r="V814" s="441">
        <v>100</v>
      </c>
      <c r="W814" s="441">
        <v>100</v>
      </c>
      <c r="X814" s="566" t="s">
        <v>3774</v>
      </c>
      <c r="Y814" s="470"/>
      <c r="Z814" s="470"/>
      <c r="AA814" s="470"/>
      <c r="AB814" s="441">
        <v>4</v>
      </c>
      <c r="AC814" s="470"/>
      <c r="AD814" s="565">
        <v>12.57</v>
      </c>
      <c r="AE814" s="119">
        <v>5</v>
      </c>
      <c r="AF814" s="441">
        <v>100</v>
      </c>
      <c r="AG814" s="567" t="s">
        <v>2592</v>
      </c>
      <c r="AH814" s="441" t="s">
        <v>3899</v>
      </c>
      <c r="AI814" s="441">
        <v>70</v>
      </c>
      <c r="AJ814" s="441" t="s">
        <v>8153</v>
      </c>
      <c r="AK814" s="441" t="s">
        <v>3880</v>
      </c>
      <c r="AL814" s="441">
        <v>30</v>
      </c>
      <c r="AM814" s="441"/>
      <c r="AN814" s="441"/>
      <c r="AO814" s="441"/>
      <c r="AP814" s="441"/>
      <c r="AQ814" s="441"/>
      <c r="AR814" s="441"/>
      <c r="AS814" s="441"/>
      <c r="AT814" s="441"/>
      <c r="AU814" s="441"/>
      <c r="AV814" s="441"/>
      <c r="AW814" s="441"/>
      <c r="AX814" s="441"/>
      <c r="AY814" s="568"/>
      <c r="AZ814" s="63"/>
      <c r="BA814" s="83"/>
      <c r="BB814" s="84"/>
      <c r="BC814" s="84"/>
      <c r="BD814" s="84"/>
      <c r="BE814" s="63"/>
      <c r="BF814" s="63"/>
      <c r="BG814" s="63"/>
      <c r="BH814" s="63"/>
      <c r="BI814" s="63"/>
      <c r="BJ814" s="63"/>
      <c r="BK814" s="63"/>
      <c r="BL814" s="63"/>
      <c r="BM814" s="63"/>
      <c r="BN814" s="63"/>
      <c r="BO814" s="63"/>
      <c r="BP814" s="63"/>
      <c r="BQ814" s="63"/>
      <c r="BR814" s="63"/>
      <c r="BS814" s="63"/>
      <c r="BT814" s="63"/>
      <c r="BU814" s="63"/>
      <c r="BV814" s="63"/>
      <c r="BW814" s="63"/>
      <c r="BX814" s="63"/>
      <c r="BY814" s="63"/>
      <c r="BZ814" s="63"/>
      <c r="CA814" s="63"/>
      <c r="CB814" s="63"/>
      <c r="CC814" s="63"/>
      <c r="CD814" s="63"/>
      <c r="CE814" s="63"/>
      <c r="CF814" s="63"/>
      <c r="CG814" s="63"/>
      <c r="CH814" s="63"/>
      <c r="CI814" s="63"/>
      <c r="CJ814" s="63"/>
      <c r="CK814" s="63"/>
      <c r="CL814" s="63"/>
      <c r="CM814" s="63"/>
      <c r="CN814" s="63"/>
      <c r="CO814" s="63"/>
      <c r="CP814" s="63"/>
      <c r="CQ814" s="63"/>
      <c r="CR814" s="63"/>
      <c r="CS814" s="63"/>
      <c r="CT814" s="63"/>
      <c r="CU814" s="63"/>
      <c r="CV814" s="63"/>
      <c r="CW814" s="63"/>
      <c r="CX814" s="63"/>
      <c r="CY814" s="63"/>
      <c r="CZ814" s="63"/>
      <c r="DA814" s="63"/>
      <c r="DB814" s="63"/>
      <c r="DC814" s="63"/>
      <c r="DD814" s="63"/>
      <c r="DE814" s="63"/>
      <c r="DF814" s="63"/>
      <c r="DG814" s="63"/>
      <c r="DH814" s="63"/>
      <c r="DI814" s="63"/>
      <c r="DJ814" s="63"/>
      <c r="DK814" s="63"/>
      <c r="DL814" s="63"/>
      <c r="DM814" s="63"/>
      <c r="DN814" s="63"/>
      <c r="DO814" s="63"/>
      <c r="DP814" s="63"/>
      <c r="DQ814" s="63"/>
      <c r="DR814" s="63"/>
      <c r="DS814" s="63"/>
      <c r="DT814" s="63"/>
      <c r="DU814" s="63"/>
      <c r="DV814" s="63"/>
      <c r="DW814" s="63"/>
      <c r="DX814" s="63"/>
      <c r="DY814" s="63"/>
      <c r="DZ814" s="63"/>
      <c r="EA814" s="63"/>
      <c r="EB814" s="63"/>
      <c r="EC814" s="63"/>
      <c r="ED814" s="63"/>
      <c r="EE814" s="63"/>
      <c r="EF814" s="63"/>
      <c r="EG814" s="63"/>
      <c r="EH814" s="63"/>
      <c r="EI814" s="63"/>
      <c r="EJ814" s="63"/>
      <c r="EK814" s="63"/>
      <c r="EL814" s="63"/>
      <c r="EM814" s="63"/>
      <c r="EN814" s="63"/>
      <c r="EO814" s="63"/>
      <c r="EP814" s="63"/>
      <c r="EQ814" s="63"/>
      <c r="ER814" s="63"/>
      <c r="ES814" s="63"/>
      <c r="ET814" s="63"/>
      <c r="EU814" s="63"/>
      <c r="EV814" s="63"/>
      <c r="EW814" s="63"/>
      <c r="EX814" s="63"/>
      <c r="EY814" s="63"/>
      <c r="EZ814" s="63"/>
      <c r="FA814" s="63"/>
      <c r="FB814" s="63"/>
      <c r="FC814" s="63"/>
      <c r="FD814" s="63"/>
      <c r="FE814" s="63"/>
      <c r="FF814" s="63"/>
      <c r="FG814" s="63"/>
      <c r="FH814" s="63"/>
      <c r="FI814" s="63"/>
      <c r="FJ814" s="63"/>
      <c r="FK814" s="63"/>
      <c r="FL814" s="63"/>
      <c r="FM814" s="63"/>
      <c r="FN814" s="63"/>
      <c r="FO814" s="63"/>
      <c r="FP814" s="63"/>
      <c r="FQ814" s="63"/>
      <c r="FR814" s="63"/>
      <c r="FS814" s="63"/>
      <c r="FT814" s="63"/>
      <c r="FU814" s="63"/>
      <c r="FV814" s="63"/>
      <c r="FW814" s="63"/>
      <c r="FX814" s="63"/>
      <c r="FY814" s="63"/>
      <c r="FZ814" s="63"/>
      <c r="GA814" s="63"/>
      <c r="GB814" s="63"/>
      <c r="GC814" s="63"/>
      <c r="GD814" s="63"/>
      <c r="GE814" s="63"/>
      <c r="GF814" s="63"/>
      <c r="GG814" s="63"/>
      <c r="GH814" s="63"/>
      <c r="GI814" s="63"/>
      <c r="GJ814" s="63"/>
      <c r="GK814" s="63"/>
      <c r="GL814" s="63"/>
      <c r="GM814" s="63"/>
      <c r="GN814" s="63"/>
      <c r="GO814" s="63"/>
      <c r="GP814" s="63"/>
      <c r="GQ814" s="63"/>
      <c r="GR814" s="63"/>
      <c r="GS814" s="63"/>
      <c r="GT814" s="63"/>
      <c r="GU814" s="63"/>
      <c r="GV814" s="63"/>
      <c r="GW814" s="63"/>
      <c r="GX814" s="63"/>
      <c r="GY814" s="63"/>
      <c r="GZ814" s="63"/>
      <c r="HA814" s="63"/>
      <c r="HB814" s="63"/>
      <c r="HC814" s="63"/>
      <c r="HD814" s="63"/>
      <c r="HE814" s="63"/>
      <c r="HF814" s="63"/>
      <c r="HG814" s="63"/>
      <c r="HH814" s="63"/>
      <c r="HI814" s="63"/>
      <c r="HJ814" s="63"/>
      <c r="HK814" s="63"/>
      <c r="HL814" s="63"/>
      <c r="HM814" s="63"/>
      <c r="HN814" s="63"/>
      <c r="HO814" s="63"/>
      <c r="HP814" s="63"/>
      <c r="HQ814" s="63"/>
      <c r="HR814" s="63"/>
      <c r="HS814" s="63"/>
      <c r="HT814" s="63"/>
      <c r="HU814" s="63"/>
      <c r="HV814" s="63"/>
      <c r="HW814" s="63"/>
      <c r="HX814" s="63"/>
      <c r="HY814" s="63"/>
      <c r="HZ814" s="63"/>
      <c r="IA814" s="63"/>
      <c r="IB814" s="63"/>
      <c r="IC814" s="63"/>
      <c r="ID814" s="63"/>
      <c r="IE814" s="63"/>
      <c r="IF814" s="63"/>
      <c r="IG814" s="63"/>
      <c r="IH814" s="63"/>
      <c r="II814" s="63"/>
      <c r="IJ814" s="63"/>
      <c r="IK814" s="63"/>
      <c r="IL814" s="63"/>
      <c r="IM814" s="63"/>
      <c r="IN814" s="63"/>
      <c r="IO814" s="63"/>
    </row>
    <row r="815" spans="1:249" s="39" customFormat="1" ht="124.2" x14ac:dyDescent="0.3">
      <c r="A815" s="119">
        <v>2990</v>
      </c>
      <c r="B815" s="119" t="s">
        <v>3766</v>
      </c>
      <c r="C815" s="441" t="s">
        <v>3767</v>
      </c>
      <c r="D815" s="117" t="s">
        <v>8153</v>
      </c>
      <c r="E815" s="134" t="s">
        <v>3891</v>
      </c>
      <c r="F815" s="569" t="s">
        <v>4025</v>
      </c>
      <c r="G815" s="134" t="s">
        <v>3900</v>
      </c>
      <c r="H815" s="441">
        <v>2012</v>
      </c>
      <c r="I815" s="134" t="s">
        <v>3901</v>
      </c>
      <c r="J815" s="564">
        <v>68999.179999999993</v>
      </c>
      <c r="K815" s="441" t="s">
        <v>6273</v>
      </c>
      <c r="L815" s="441" t="s">
        <v>3894</v>
      </c>
      <c r="M815" s="134" t="s">
        <v>3895</v>
      </c>
      <c r="N815" s="134" t="s">
        <v>3902</v>
      </c>
      <c r="O815" s="134" t="s">
        <v>3903</v>
      </c>
      <c r="P815" s="134" t="s">
        <v>3904</v>
      </c>
      <c r="Q815" s="565">
        <v>22.35</v>
      </c>
      <c r="R815" s="565"/>
      <c r="S815" s="565">
        <f>(1500+4000+500+1000+0+0)/2088*1</f>
        <v>3.3524904214559386</v>
      </c>
      <c r="T815" s="565">
        <v>22.35</v>
      </c>
      <c r="U815" s="565">
        <f>SUM(R815:T815)</f>
        <v>25.702490421455941</v>
      </c>
      <c r="V815" s="441">
        <v>100</v>
      </c>
      <c r="W815" s="441">
        <v>100</v>
      </c>
      <c r="X815" s="566" t="s">
        <v>3774</v>
      </c>
      <c r="Y815" s="470"/>
      <c r="Z815" s="470"/>
      <c r="AA815" s="470"/>
      <c r="AB815" s="441">
        <v>4</v>
      </c>
      <c r="AC815" s="470"/>
      <c r="AD815" s="565">
        <v>12.57</v>
      </c>
      <c r="AE815" s="119">
        <v>5</v>
      </c>
      <c r="AF815" s="441">
        <v>100</v>
      </c>
      <c r="AG815" s="567" t="s">
        <v>2592</v>
      </c>
      <c r="AH815" s="441" t="s">
        <v>3899</v>
      </c>
      <c r="AI815" s="441">
        <v>80</v>
      </c>
      <c r="AJ815" s="441" t="s">
        <v>8153</v>
      </c>
      <c r="AK815" s="441" t="s">
        <v>3880</v>
      </c>
      <c r="AL815" s="441">
        <v>20</v>
      </c>
      <c r="AM815" s="441"/>
      <c r="AN815" s="441"/>
      <c r="AO815" s="441"/>
      <c r="AP815" s="441"/>
      <c r="AQ815" s="441"/>
      <c r="AR815" s="441"/>
      <c r="AS815" s="441"/>
      <c r="AT815" s="441"/>
      <c r="AU815" s="441"/>
      <c r="AV815" s="441"/>
      <c r="AW815" s="441"/>
      <c r="AX815" s="441"/>
      <c r="AY815" s="568"/>
      <c r="AZ815" s="63"/>
      <c r="BA815" s="83"/>
      <c r="BB815" s="84"/>
      <c r="BC815" s="84"/>
      <c r="BD815" s="84"/>
      <c r="BE815" s="63"/>
      <c r="BF815" s="63"/>
      <c r="BG815" s="63"/>
      <c r="BH815" s="63"/>
      <c r="BI815" s="63"/>
      <c r="BJ815" s="63"/>
      <c r="BK815" s="63"/>
      <c r="BL815" s="63"/>
      <c r="BM815" s="63"/>
      <c r="BN815" s="63"/>
      <c r="BO815" s="63"/>
      <c r="BP815" s="63"/>
      <c r="BQ815" s="63"/>
      <c r="BR815" s="63"/>
      <c r="BS815" s="63"/>
      <c r="BT815" s="63"/>
      <c r="BU815" s="63"/>
      <c r="BV815" s="63"/>
      <c r="BW815" s="63"/>
      <c r="BX815" s="63"/>
      <c r="BY815" s="63"/>
      <c r="BZ815" s="63"/>
      <c r="CA815" s="63"/>
      <c r="CB815" s="63"/>
      <c r="CC815" s="63"/>
      <c r="CD815" s="63"/>
      <c r="CE815" s="63"/>
      <c r="CF815" s="63"/>
      <c r="CG815" s="63"/>
      <c r="CH815" s="63"/>
      <c r="CI815" s="63"/>
      <c r="CJ815" s="63"/>
      <c r="CK815" s="63"/>
      <c r="CL815" s="63"/>
      <c r="CM815" s="63"/>
      <c r="CN815" s="63"/>
      <c r="CO815" s="63"/>
      <c r="CP815" s="63"/>
      <c r="CQ815" s="63"/>
      <c r="CR815" s="63"/>
      <c r="CS815" s="63"/>
      <c r="CT815" s="63"/>
      <c r="CU815" s="63"/>
      <c r="CV815" s="63"/>
      <c r="CW815" s="63"/>
      <c r="CX815" s="63"/>
      <c r="CY815" s="63"/>
      <c r="CZ815" s="63"/>
      <c r="DA815" s="63"/>
      <c r="DB815" s="63"/>
      <c r="DC815" s="63"/>
      <c r="DD815" s="63"/>
      <c r="DE815" s="63"/>
      <c r="DF815" s="63"/>
      <c r="DG815" s="63"/>
      <c r="DH815" s="63"/>
      <c r="DI815" s="63"/>
      <c r="DJ815" s="63"/>
      <c r="DK815" s="63"/>
      <c r="DL815" s="63"/>
      <c r="DM815" s="63"/>
      <c r="DN815" s="63"/>
      <c r="DO815" s="63"/>
      <c r="DP815" s="63"/>
      <c r="DQ815" s="63"/>
      <c r="DR815" s="63"/>
      <c r="DS815" s="63"/>
      <c r="DT815" s="63"/>
      <c r="DU815" s="63"/>
      <c r="DV815" s="63"/>
      <c r="DW815" s="63"/>
      <c r="DX815" s="63"/>
      <c r="DY815" s="63"/>
      <c r="DZ815" s="63"/>
      <c r="EA815" s="63"/>
      <c r="EB815" s="63"/>
      <c r="EC815" s="63"/>
      <c r="ED815" s="63"/>
      <c r="EE815" s="63"/>
      <c r="EF815" s="63"/>
      <c r="EG815" s="63"/>
      <c r="EH815" s="63"/>
      <c r="EI815" s="63"/>
      <c r="EJ815" s="63"/>
      <c r="EK815" s="63"/>
      <c r="EL815" s="63"/>
      <c r="EM815" s="63"/>
      <c r="EN815" s="63"/>
      <c r="EO815" s="63"/>
      <c r="EP815" s="63"/>
      <c r="EQ815" s="63"/>
      <c r="ER815" s="63"/>
      <c r="ES815" s="63"/>
      <c r="ET815" s="63"/>
      <c r="EU815" s="63"/>
      <c r="EV815" s="63"/>
      <c r="EW815" s="63"/>
      <c r="EX815" s="63"/>
      <c r="EY815" s="63"/>
      <c r="EZ815" s="63"/>
      <c r="FA815" s="63"/>
      <c r="FB815" s="63"/>
      <c r="FC815" s="63"/>
      <c r="FD815" s="63"/>
      <c r="FE815" s="63"/>
      <c r="FF815" s="63"/>
      <c r="FG815" s="63"/>
      <c r="FH815" s="63"/>
      <c r="FI815" s="63"/>
      <c r="FJ815" s="63"/>
      <c r="FK815" s="63"/>
      <c r="FL815" s="63"/>
      <c r="FM815" s="63"/>
      <c r="FN815" s="63"/>
      <c r="FO815" s="63"/>
      <c r="FP815" s="63"/>
      <c r="FQ815" s="63"/>
      <c r="FR815" s="63"/>
      <c r="FS815" s="63"/>
      <c r="FT815" s="63"/>
      <c r="FU815" s="63"/>
      <c r="FV815" s="63"/>
      <c r="FW815" s="63"/>
      <c r="FX815" s="63"/>
      <c r="FY815" s="63"/>
      <c r="FZ815" s="63"/>
      <c r="GA815" s="63"/>
      <c r="GB815" s="63"/>
      <c r="GC815" s="63"/>
      <c r="GD815" s="63"/>
      <c r="GE815" s="63"/>
      <c r="GF815" s="63"/>
      <c r="GG815" s="63"/>
      <c r="GH815" s="63"/>
      <c r="GI815" s="63"/>
      <c r="GJ815" s="63"/>
      <c r="GK815" s="63"/>
      <c r="GL815" s="63"/>
      <c r="GM815" s="63"/>
      <c r="GN815" s="63"/>
      <c r="GO815" s="63"/>
      <c r="GP815" s="63"/>
      <c r="GQ815" s="63"/>
      <c r="GR815" s="63"/>
      <c r="GS815" s="63"/>
      <c r="GT815" s="63"/>
      <c r="GU815" s="63"/>
      <c r="GV815" s="63"/>
      <c r="GW815" s="63"/>
      <c r="GX815" s="63"/>
      <c r="GY815" s="63"/>
      <c r="GZ815" s="63"/>
      <c r="HA815" s="63"/>
      <c r="HB815" s="63"/>
      <c r="HC815" s="63"/>
      <c r="HD815" s="63"/>
      <c r="HE815" s="63"/>
      <c r="HF815" s="63"/>
      <c r="HG815" s="63"/>
      <c r="HH815" s="63"/>
      <c r="HI815" s="63"/>
      <c r="HJ815" s="63"/>
      <c r="HK815" s="63"/>
      <c r="HL815" s="63"/>
      <c r="HM815" s="63"/>
      <c r="HN815" s="63"/>
      <c r="HO815" s="63"/>
      <c r="HP815" s="63"/>
      <c r="HQ815" s="63"/>
      <c r="HR815" s="63"/>
      <c r="HS815" s="63"/>
      <c r="HT815" s="63"/>
      <c r="HU815" s="63"/>
      <c r="HV815" s="63"/>
      <c r="HW815" s="63"/>
      <c r="HX815" s="63"/>
      <c r="HY815" s="63"/>
      <c r="HZ815" s="63"/>
      <c r="IA815" s="63"/>
      <c r="IB815" s="63"/>
      <c r="IC815" s="63"/>
      <c r="ID815" s="63"/>
      <c r="IE815" s="63"/>
      <c r="IF815" s="63"/>
      <c r="IG815" s="63"/>
      <c r="IH815" s="63"/>
      <c r="II815" s="63"/>
      <c r="IJ815" s="63"/>
      <c r="IK815" s="63"/>
      <c r="IL815" s="63"/>
      <c r="IM815" s="63"/>
      <c r="IN815" s="63"/>
      <c r="IO815" s="63"/>
    </row>
    <row r="816" spans="1:249" s="39" customFormat="1" ht="331.2" x14ac:dyDescent="0.3">
      <c r="A816" s="119">
        <v>2990</v>
      </c>
      <c r="B816" s="119" t="s">
        <v>3766</v>
      </c>
      <c r="C816" s="441" t="s">
        <v>3767</v>
      </c>
      <c r="D816" s="117" t="s">
        <v>8153</v>
      </c>
      <c r="E816" s="134" t="s">
        <v>3891</v>
      </c>
      <c r="F816" s="569" t="s">
        <v>4025</v>
      </c>
      <c r="G816" s="134" t="s">
        <v>3905</v>
      </c>
      <c r="H816" s="441">
        <v>2010</v>
      </c>
      <c r="I816" s="134" t="s">
        <v>3906</v>
      </c>
      <c r="J816" s="564">
        <v>28390.84</v>
      </c>
      <c r="K816" s="441" t="s">
        <v>6273</v>
      </c>
      <c r="L816" s="441" t="s">
        <v>3894</v>
      </c>
      <c r="M816" s="134" t="s">
        <v>3895</v>
      </c>
      <c r="N816" s="134" t="s">
        <v>7437</v>
      </c>
      <c r="O816" s="134" t="s">
        <v>3907</v>
      </c>
      <c r="P816" s="134" t="s">
        <v>3908</v>
      </c>
      <c r="Q816" s="565">
        <v>22.35</v>
      </c>
      <c r="R816" s="565"/>
      <c r="S816" s="565">
        <f>(1500+4000+120+500+0+0)/2088*1</f>
        <v>2.9310344827586206</v>
      </c>
      <c r="T816" s="565">
        <v>22.35</v>
      </c>
      <c r="U816" s="565">
        <f>SUM(R816:T816)</f>
        <v>25.281034482758621</v>
      </c>
      <c r="V816" s="441">
        <v>100</v>
      </c>
      <c r="W816" s="441">
        <f>ROUND(100/28390.84*28390.84,0)</f>
        <v>100</v>
      </c>
      <c r="X816" s="566" t="s">
        <v>3774</v>
      </c>
      <c r="Y816" s="470"/>
      <c r="Z816" s="470"/>
      <c r="AA816" s="470"/>
      <c r="AB816" s="441">
        <v>66</v>
      </c>
      <c r="AC816" s="470"/>
      <c r="AD816" s="565">
        <v>12.57</v>
      </c>
      <c r="AE816" s="119">
        <v>5</v>
      </c>
      <c r="AF816" s="441">
        <v>100</v>
      </c>
      <c r="AG816" s="567" t="s">
        <v>2592</v>
      </c>
      <c r="AH816" s="441" t="s">
        <v>3899</v>
      </c>
      <c r="AI816" s="441">
        <v>80</v>
      </c>
      <c r="AJ816" s="441" t="s">
        <v>8153</v>
      </c>
      <c r="AK816" s="441" t="s">
        <v>3880</v>
      </c>
      <c r="AL816" s="441">
        <v>20</v>
      </c>
      <c r="AM816" s="441"/>
      <c r="AN816" s="441"/>
      <c r="AO816" s="441"/>
      <c r="AP816" s="441"/>
      <c r="AQ816" s="441"/>
      <c r="AR816" s="441"/>
      <c r="AS816" s="441"/>
      <c r="AT816" s="441"/>
      <c r="AU816" s="441"/>
      <c r="AV816" s="441"/>
      <c r="AW816" s="441"/>
      <c r="AX816" s="441"/>
      <c r="AY816" s="568"/>
      <c r="AZ816" s="63"/>
      <c r="BA816" s="83"/>
      <c r="BB816" s="84"/>
      <c r="BC816" s="84"/>
      <c r="BD816" s="84"/>
      <c r="BE816" s="63"/>
      <c r="BF816" s="63"/>
      <c r="BG816" s="63"/>
      <c r="BH816" s="63"/>
      <c r="BI816" s="63"/>
      <c r="BJ816" s="63"/>
      <c r="BK816" s="63"/>
      <c r="BL816" s="63"/>
      <c r="BM816" s="63"/>
      <c r="BN816" s="63"/>
      <c r="BO816" s="63"/>
      <c r="BP816" s="63"/>
      <c r="BQ816" s="63"/>
      <c r="BR816" s="63"/>
      <c r="BS816" s="63"/>
      <c r="BT816" s="63"/>
      <c r="BU816" s="63"/>
      <c r="BV816" s="63"/>
      <c r="BW816" s="63"/>
      <c r="BX816" s="63"/>
      <c r="BY816" s="63"/>
      <c r="BZ816" s="63"/>
      <c r="CA816" s="63"/>
      <c r="CB816" s="63"/>
      <c r="CC816" s="63"/>
      <c r="CD816" s="63"/>
      <c r="CE816" s="63"/>
      <c r="CF816" s="63"/>
      <c r="CG816" s="63"/>
      <c r="CH816" s="63"/>
      <c r="CI816" s="63"/>
      <c r="CJ816" s="63"/>
      <c r="CK816" s="63"/>
      <c r="CL816" s="63"/>
      <c r="CM816" s="63"/>
      <c r="CN816" s="63"/>
      <c r="CO816" s="63"/>
      <c r="CP816" s="63"/>
      <c r="CQ816" s="63"/>
      <c r="CR816" s="63"/>
      <c r="CS816" s="63"/>
      <c r="CT816" s="63"/>
      <c r="CU816" s="63"/>
      <c r="CV816" s="63"/>
      <c r="CW816" s="63"/>
      <c r="CX816" s="63"/>
      <c r="CY816" s="63"/>
      <c r="CZ816" s="63"/>
      <c r="DA816" s="63"/>
      <c r="DB816" s="63"/>
      <c r="DC816" s="63"/>
      <c r="DD816" s="63"/>
      <c r="DE816" s="63"/>
      <c r="DF816" s="63"/>
      <c r="DG816" s="63"/>
      <c r="DH816" s="63"/>
      <c r="DI816" s="63"/>
      <c r="DJ816" s="63"/>
      <c r="DK816" s="63"/>
      <c r="DL816" s="63"/>
      <c r="DM816" s="63"/>
      <c r="DN816" s="63"/>
      <c r="DO816" s="63"/>
      <c r="DP816" s="63"/>
      <c r="DQ816" s="63"/>
      <c r="DR816" s="63"/>
      <c r="DS816" s="63"/>
      <c r="DT816" s="63"/>
      <c r="DU816" s="63"/>
      <c r="DV816" s="63"/>
      <c r="DW816" s="63"/>
      <c r="DX816" s="63"/>
      <c r="DY816" s="63"/>
      <c r="DZ816" s="63"/>
      <c r="EA816" s="63"/>
      <c r="EB816" s="63"/>
      <c r="EC816" s="63"/>
      <c r="ED816" s="63"/>
      <c r="EE816" s="63"/>
      <c r="EF816" s="63"/>
      <c r="EG816" s="63"/>
      <c r="EH816" s="63"/>
      <c r="EI816" s="63"/>
      <c r="EJ816" s="63"/>
      <c r="EK816" s="63"/>
      <c r="EL816" s="63"/>
      <c r="EM816" s="63"/>
      <c r="EN816" s="63"/>
      <c r="EO816" s="63"/>
      <c r="EP816" s="63"/>
      <c r="EQ816" s="63"/>
      <c r="ER816" s="63"/>
      <c r="ES816" s="63"/>
      <c r="ET816" s="63"/>
      <c r="EU816" s="63"/>
      <c r="EV816" s="63"/>
      <c r="EW816" s="63"/>
      <c r="EX816" s="63"/>
      <c r="EY816" s="63"/>
      <c r="EZ816" s="63"/>
      <c r="FA816" s="63"/>
      <c r="FB816" s="63"/>
      <c r="FC816" s="63"/>
      <c r="FD816" s="63"/>
      <c r="FE816" s="63"/>
      <c r="FF816" s="63"/>
      <c r="FG816" s="63"/>
      <c r="FH816" s="63"/>
      <c r="FI816" s="63"/>
      <c r="FJ816" s="63"/>
      <c r="FK816" s="63"/>
      <c r="FL816" s="63"/>
      <c r="FM816" s="63"/>
      <c r="FN816" s="63"/>
      <c r="FO816" s="63"/>
      <c r="FP816" s="63"/>
      <c r="FQ816" s="63"/>
      <c r="FR816" s="63"/>
      <c r="FS816" s="63"/>
      <c r="FT816" s="63"/>
      <c r="FU816" s="63"/>
      <c r="FV816" s="63"/>
      <c r="FW816" s="63"/>
      <c r="FX816" s="63"/>
      <c r="FY816" s="63"/>
      <c r="FZ816" s="63"/>
      <c r="GA816" s="63"/>
      <c r="GB816" s="63"/>
      <c r="GC816" s="63"/>
      <c r="GD816" s="63"/>
      <c r="GE816" s="63"/>
      <c r="GF816" s="63"/>
      <c r="GG816" s="63"/>
      <c r="GH816" s="63"/>
      <c r="GI816" s="63"/>
      <c r="GJ816" s="63"/>
      <c r="GK816" s="63"/>
      <c r="GL816" s="63"/>
      <c r="GM816" s="63"/>
      <c r="GN816" s="63"/>
      <c r="GO816" s="63"/>
      <c r="GP816" s="63"/>
      <c r="GQ816" s="63"/>
      <c r="GR816" s="63"/>
      <c r="GS816" s="63"/>
      <c r="GT816" s="63"/>
      <c r="GU816" s="63"/>
      <c r="GV816" s="63"/>
      <c r="GW816" s="63"/>
      <c r="GX816" s="63"/>
      <c r="GY816" s="63"/>
      <c r="GZ816" s="63"/>
      <c r="HA816" s="63"/>
      <c r="HB816" s="63"/>
      <c r="HC816" s="63"/>
      <c r="HD816" s="63"/>
      <c r="HE816" s="63"/>
      <c r="HF816" s="63"/>
      <c r="HG816" s="63"/>
      <c r="HH816" s="63"/>
      <c r="HI816" s="63"/>
      <c r="HJ816" s="63"/>
      <c r="HK816" s="63"/>
      <c r="HL816" s="63"/>
      <c r="HM816" s="63"/>
      <c r="HN816" s="63"/>
      <c r="HO816" s="63"/>
      <c r="HP816" s="63"/>
      <c r="HQ816" s="63"/>
      <c r="HR816" s="63"/>
      <c r="HS816" s="63"/>
      <c r="HT816" s="63"/>
      <c r="HU816" s="63"/>
      <c r="HV816" s="63"/>
      <c r="HW816" s="63"/>
      <c r="HX816" s="63"/>
      <c r="HY816" s="63"/>
      <c r="HZ816" s="63"/>
      <c r="IA816" s="63"/>
      <c r="IB816" s="63"/>
      <c r="IC816" s="63"/>
      <c r="ID816" s="63"/>
      <c r="IE816" s="63"/>
      <c r="IF816" s="63"/>
      <c r="IG816" s="63"/>
      <c r="IH816" s="63"/>
      <c r="II816" s="63"/>
      <c r="IJ816" s="63"/>
      <c r="IK816" s="63"/>
      <c r="IL816" s="63"/>
      <c r="IM816" s="63"/>
      <c r="IN816" s="63"/>
      <c r="IO816" s="63"/>
    </row>
    <row r="817" spans="1:249" s="39" customFormat="1" ht="96.6" x14ac:dyDescent="0.3">
      <c r="A817" s="119">
        <v>2990</v>
      </c>
      <c r="B817" s="119" t="s">
        <v>3766</v>
      </c>
      <c r="C817" s="441" t="s">
        <v>3767</v>
      </c>
      <c r="D817" s="117" t="s">
        <v>8153</v>
      </c>
      <c r="E817" s="134" t="s">
        <v>3891</v>
      </c>
      <c r="F817" s="569" t="s">
        <v>4025</v>
      </c>
      <c r="G817" s="134" t="s">
        <v>3909</v>
      </c>
      <c r="H817" s="441">
        <v>2010</v>
      </c>
      <c r="I817" s="134" t="s">
        <v>3910</v>
      </c>
      <c r="J817" s="564">
        <v>792044.16</v>
      </c>
      <c r="K817" s="441" t="s">
        <v>6273</v>
      </c>
      <c r="L817" s="134" t="s">
        <v>3911</v>
      </c>
      <c r="M817" s="134" t="s">
        <v>3895</v>
      </c>
      <c r="N817" s="134" t="s">
        <v>3912</v>
      </c>
      <c r="O817" s="134" t="s">
        <v>3913</v>
      </c>
      <c r="P817" s="134" t="s">
        <v>3914</v>
      </c>
      <c r="Q817" s="565">
        <v>22.35</v>
      </c>
      <c r="R817" s="565"/>
      <c r="S817" s="565">
        <f>(10000+10000+1000+2000+0+0)/2088*1</f>
        <v>11.015325670498084</v>
      </c>
      <c r="T817" s="565">
        <v>22.35</v>
      </c>
      <c r="U817" s="565">
        <f t="shared" si="24"/>
        <v>33.365325670498088</v>
      </c>
      <c r="V817" s="441">
        <v>100</v>
      </c>
      <c r="W817" s="441">
        <f>ROUND(100/792044.16*792044.16,0)</f>
        <v>100</v>
      </c>
      <c r="X817" s="566" t="s">
        <v>3774</v>
      </c>
      <c r="Y817" s="470"/>
      <c r="Z817" s="470"/>
      <c r="AA817" s="470"/>
      <c r="AB817" s="441">
        <v>35</v>
      </c>
      <c r="AC817" s="470"/>
      <c r="AD817" s="565">
        <v>12.57</v>
      </c>
      <c r="AE817" s="119">
        <v>3</v>
      </c>
      <c r="AF817" s="441">
        <v>100</v>
      </c>
      <c r="AG817" s="567" t="s">
        <v>2592</v>
      </c>
      <c r="AH817" s="441" t="s">
        <v>3899</v>
      </c>
      <c r="AI817" s="441">
        <v>80</v>
      </c>
      <c r="AJ817" s="441" t="s">
        <v>8153</v>
      </c>
      <c r="AK817" s="441" t="s">
        <v>3880</v>
      </c>
      <c r="AL817" s="441">
        <v>20</v>
      </c>
      <c r="AM817" s="441"/>
      <c r="AN817" s="441"/>
      <c r="AO817" s="441"/>
      <c r="AP817" s="441"/>
      <c r="AQ817" s="441"/>
      <c r="AR817" s="441"/>
      <c r="AS817" s="441"/>
      <c r="AT817" s="441"/>
      <c r="AU817" s="441"/>
      <c r="AV817" s="441"/>
      <c r="AW817" s="441"/>
      <c r="AX817" s="441"/>
      <c r="AY817" s="568"/>
      <c r="AZ817" s="63"/>
      <c r="BA817" s="83"/>
      <c r="BB817" s="84"/>
      <c r="BC817" s="84"/>
      <c r="BD817" s="84"/>
      <c r="BE817" s="63"/>
      <c r="BF817" s="63"/>
      <c r="BG817" s="63"/>
      <c r="BH817" s="63"/>
      <c r="BI817" s="63"/>
      <c r="BJ817" s="63"/>
      <c r="BK817" s="63"/>
      <c r="BL817" s="63"/>
      <c r="BM817" s="63"/>
      <c r="BN817" s="63"/>
      <c r="BO817" s="63"/>
      <c r="BP817" s="63"/>
      <c r="BQ817" s="63"/>
      <c r="BR817" s="63"/>
      <c r="BS817" s="63"/>
      <c r="BT817" s="63"/>
      <c r="BU817" s="63"/>
      <c r="BV817" s="63"/>
      <c r="BW817" s="63"/>
      <c r="BX817" s="63"/>
      <c r="BY817" s="63"/>
      <c r="BZ817" s="63"/>
      <c r="CA817" s="63"/>
      <c r="CB817" s="63"/>
      <c r="CC817" s="63"/>
      <c r="CD817" s="63"/>
      <c r="CE817" s="63"/>
      <c r="CF817" s="63"/>
      <c r="CG817" s="63"/>
      <c r="CH817" s="63"/>
      <c r="CI817" s="63"/>
      <c r="CJ817" s="63"/>
      <c r="CK817" s="63"/>
      <c r="CL817" s="63"/>
      <c r="CM817" s="63"/>
      <c r="CN817" s="63"/>
      <c r="CO817" s="63"/>
      <c r="CP817" s="63"/>
      <c r="CQ817" s="63"/>
      <c r="CR817" s="63"/>
      <c r="CS817" s="63"/>
      <c r="CT817" s="63"/>
      <c r="CU817" s="63"/>
      <c r="CV817" s="63"/>
      <c r="CW817" s="63"/>
      <c r="CX817" s="63"/>
      <c r="CY817" s="63"/>
      <c r="CZ817" s="63"/>
      <c r="DA817" s="63"/>
      <c r="DB817" s="63"/>
      <c r="DC817" s="63"/>
      <c r="DD817" s="63"/>
      <c r="DE817" s="63"/>
      <c r="DF817" s="63"/>
      <c r="DG817" s="63"/>
      <c r="DH817" s="63"/>
      <c r="DI817" s="63"/>
      <c r="DJ817" s="63"/>
      <c r="DK817" s="63"/>
      <c r="DL817" s="63"/>
      <c r="DM817" s="63"/>
      <c r="DN817" s="63"/>
      <c r="DO817" s="63"/>
      <c r="DP817" s="63"/>
      <c r="DQ817" s="63"/>
      <c r="DR817" s="63"/>
      <c r="DS817" s="63"/>
      <c r="DT817" s="63"/>
      <c r="DU817" s="63"/>
      <c r="DV817" s="63"/>
      <c r="DW817" s="63"/>
      <c r="DX817" s="63"/>
      <c r="DY817" s="63"/>
      <c r="DZ817" s="63"/>
      <c r="EA817" s="63"/>
      <c r="EB817" s="63"/>
      <c r="EC817" s="63"/>
      <c r="ED817" s="63"/>
      <c r="EE817" s="63"/>
      <c r="EF817" s="63"/>
      <c r="EG817" s="63"/>
      <c r="EH817" s="63"/>
      <c r="EI817" s="63"/>
      <c r="EJ817" s="63"/>
      <c r="EK817" s="63"/>
      <c r="EL817" s="63"/>
      <c r="EM817" s="63"/>
      <c r="EN817" s="63"/>
      <c r="EO817" s="63"/>
      <c r="EP817" s="63"/>
      <c r="EQ817" s="63"/>
      <c r="ER817" s="63"/>
      <c r="ES817" s="63"/>
      <c r="ET817" s="63"/>
      <c r="EU817" s="63"/>
      <c r="EV817" s="63"/>
      <c r="EW817" s="63"/>
      <c r="EX817" s="63"/>
      <c r="EY817" s="63"/>
      <c r="EZ817" s="63"/>
      <c r="FA817" s="63"/>
      <c r="FB817" s="63"/>
      <c r="FC817" s="63"/>
      <c r="FD817" s="63"/>
      <c r="FE817" s="63"/>
      <c r="FF817" s="63"/>
      <c r="FG817" s="63"/>
      <c r="FH817" s="63"/>
      <c r="FI817" s="63"/>
      <c r="FJ817" s="63"/>
      <c r="FK817" s="63"/>
      <c r="FL817" s="63"/>
      <c r="FM817" s="63"/>
      <c r="FN817" s="63"/>
      <c r="FO817" s="63"/>
      <c r="FP817" s="63"/>
      <c r="FQ817" s="63"/>
      <c r="FR817" s="63"/>
      <c r="FS817" s="63"/>
      <c r="FT817" s="63"/>
      <c r="FU817" s="63"/>
      <c r="FV817" s="63"/>
      <c r="FW817" s="63"/>
      <c r="FX817" s="63"/>
      <c r="FY817" s="63"/>
      <c r="FZ817" s="63"/>
      <c r="GA817" s="63"/>
      <c r="GB817" s="63"/>
      <c r="GC817" s="63"/>
      <c r="GD817" s="63"/>
      <c r="GE817" s="63"/>
      <c r="GF817" s="63"/>
      <c r="GG817" s="63"/>
      <c r="GH817" s="63"/>
      <c r="GI817" s="63"/>
      <c r="GJ817" s="63"/>
      <c r="GK817" s="63"/>
      <c r="GL817" s="63"/>
      <c r="GM817" s="63"/>
      <c r="GN817" s="63"/>
      <c r="GO817" s="63"/>
      <c r="GP817" s="63"/>
      <c r="GQ817" s="63"/>
      <c r="GR817" s="63"/>
      <c r="GS817" s="63"/>
      <c r="GT817" s="63"/>
      <c r="GU817" s="63"/>
      <c r="GV817" s="63"/>
      <c r="GW817" s="63"/>
      <c r="GX817" s="63"/>
      <c r="GY817" s="63"/>
      <c r="GZ817" s="63"/>
      <c r="HA817" s="63"/>
      <c r="HB817" s="63"/>
      <c r="HC817" s="63"/>
      <c r="HD817" s="63"/>
      <c r="HE817" s="63"/>
      <c r="HF817" s="63"/>
      <c r="HG817" s="63"/>
      <c r="HH817" s="63"/>
      <c r="HI817" s="63"/>
      <c r="HJ817" s="63"/>
      <c r="HK817" s="63"/>
      <c r="HL817" s="63"/>
      <c r="HM817" s="63"/>
      <c r="HN817" s="63"/>
      <c r="HO817" s="63"/>
      <c r="HP817" s="63"/>
      <c r="HQ817" s="63"/>
      <c r="HR817" s="63"/>
      <c r="HS817" s="63"/>
      <c r="HT817" s="63"/>
      <c r="HU817" s="63"/>
      <c r="HV817" s="63"/>
      <c r="HW817" s="63"/>
      <c r="HX817" s="63"/>
      <c r="HY817" s="63"/>
      <c r="HZ817" s="63"/>
      <c r="IA817" s="63"/>
      <c r="IB817" s="63"/>
      <c r="IC817" s="63"/>
      <c r="ID817" s="63"/>
      <c r="IE817" s="63"/>
      <c r="IF817" s="63"/>
      <c r="IG817" s="63"/>
      <c r="IH817" s="63"/>
      <c r="II817" s="63"/>
      <c r="IJ817" s="63"/>
      <c r="IK817" s="63"/>
      <c r="IL817" s="63"/>
      <c r="IM817" s="63"/>
      <c r="IN817" s="63"/>
      <c r="IO817" s="63"/>
    </row>
    <row r="818" spans="1:249" s="39" customFormat="1" ht="151.80000000000001" x14ac:dyDescent="0.3">
      <c r="A818" s="119">
        <v>2990</v>
      </c>
      <c r="B818" s="119" t="s">
        <v>3766</v>
      </c>
      <c r="C818" s="441" t="s">
        <v>3767</v>
      </c>
      <c r="D818" s="117" t="s">
        <v>8153</v>
      </c>
      <c r="E818" s="134" t="s">
        <v>3891</v>
      </c>
      <c r="F818" s="569" t="s">
        <v>4025</v>
      </c>
      <c r="G818" s="134" t="s">
        <v>3915</v>
      </c>
      <c r="H818" s="441">
        <v>2010</v>
      </c>
      <c r="I818" s="134" t="s">
        <v>3916</v>
      </c>
      <c r="J818" s="564">
        <v>64284</v>
      </c>
      <c r="K818" s="441" t="s">
        <v>6273</v>
      </c>
      <c r="L818" s="134" t="s">
        <v>3911</v>
      </c>
      <c r="M818" s="134" t="s">
        <v>3895</v>
      </c>
      <c r="N818" s="134" t="s">
        <v>3917</v>
      </c>
      <c r="O818" s="134" t="s">
        <v>3918</v>
      </c>
      <c r="P818" s="134" t="s">
        <v>3919</v>
      </c>
      <c r="Q818" s="565">
        <v>22.35</v>
      </c>
      <c r="R818" s="565"/>
      <c r="S818" s="565">
        <f>(3000+4000+500+2000+0+0)/2088*1</f>
        <v>4.5498084291187739</v>
      </c>
      <c r="T818" s="565">
        <v>22.35</v>
      </c>
      <c r="U818" s="565">
        <f t="shared" si="24"/>
        <v>26.899808429118774</v>
      </c>
      <c r="V818" s="441">
        <v>100</v>
      </c>
      <c r="W818" s="441">
        <f>ROUND(100/64284*64284,0)</f>
        <v>100</v>
      </c>
      <c r="X818" s="566" t="s">
        <v>3774</v>
      </c>
      <c r="Y818" s="470"/>
      <c r="Z818" s="470"/>
      <c r="AA818" s="470"/>
      <c r="AB818" s="441">
        <v>35</v>
      </c>
      <c r="AC818" s="470"/>
      <c r="AD818" s="565">
        <v>12.57</v>
      </c>
      <c r="AE818" s="119">
        <v>5</v>
      </c>
      <c r="AF818" s="441">
        <v>100</v>
      </c>
      <c r="AG818" s="567" t="s">
        <v>2592</v>
      </c>
      <c r="AH818" s="441" t="s">
        <v>3899</v>
      </c>
      <c r="AI818" s="441">
        <v>80</v>
      </c>
      <c r="AJ818" s="441" t="s">
        <v>8153</v>
      </c>
      <c r="AK818" s="441" t="s">
        <v>3880</v>
      </c>
      <c r="AL818" s="441">
        <v>20</v>
      </c>
      <c r="AM818" s="441"/>
      <c r="AN818" s="441"/>
      <c r="AO818" s="441"/>
      <c r="AP818" s="441"/>
      <c r="AQ818" s="441"/>
      <c r="AR818" s="441"/>
      <c r="AS818" s="441"/>
      <c r="AT818" s="441"/>
      <c r="AU818" s="441"/>
      <c r="AV818" s="441"/>
      <c r="AW818" s="441"/>
      <c r="AX818" s="441"/>
      <c r="AY818" s="568"/>
      <c r="AZ818" s="63"/>
      <c r="BA818" s="83"/>
      <c r="BB818" s="84"/>
      <c r="BC818" s="84"/>
      <c r="BD818" s="84"/>
      <c r="BE818" s="63"/>
      <c r="BF818" s="63"/>
      <c r="BG818" s="63"/>
      <c r="BH818" s="63"/>
      <c r="BI818" s="63"/>
      <c r="BJ818" s="63"/>
      <c r="BK818" s="63"/>
      <c r="BL818" s="63"/>
      <c r="BM818" s="63"/>
      <c r="BN818" s="63"/>
      <c r="BO818" s="63"/>
      <c r="BP818" s="63"/>
      <c r="BQ818" s="63"/>
      <c r="BR818" s="63"/>
      <c r="BS818" s="63"/>
      <c r="BT818" s="63"/>
      <c r="BU818" s="63"/>
      <c r="BV818" s="63"/>
      <c r="BW818" s="63"/>
      <c r="BX818" s="63"/>
      <c r="BY818" s="63"/>
      <c r="BZ818" s="63"/>
      <c r="CA818" s="63"/>
      <c r="CB818" s="63"/>
      <c r="CC818" s="63"/>
      <c r="CD818" s="63"/>
      <c r="CE818" s="63"/>
      <c r="CF818" s="63"/>
      <c r="CG818" s="63"/>
      <c r="CH818" s="63"/>
      <c r="CI818" s="63"/>
      <c r="CJ818" s="63"/>
      <c r="CK818" s="63"/>
      <c r="CL818" s="63"/>
      <c r="CM818" s="63"/>
      <c r="CN818" s="63"/>
      <c r="CO818" s="63"/>
      <c r="CP818" s="63"/>
      <c r="CQ818" s="63"/>
      <c r="CR818" s="63"/>
      <c r="CS818" s="63"/>
      <c r="CT818" s="63"/>
      <c r="CU818" s="63"/>
      <c r="CV818" s="63"/>
      <c r="CW818" s="63"/>
      <c r="CX818" s="63"/>
      <c r="CY818" s="63"/>
      <c r="CZ818" s="63"/>
      <c r="DA818" s="63"/>
      <c r="DB818" s="63"/>
      <c r="DC818" s="63"/>
      <c r="DD818" s="63"/>
      <c r="DE818" s="63"/>
      <c r="DF818" s="63"/>
      <c r="DG818" s="63"/>
      <c r="DH818" s="63"/>
      <c r="DI818" s="63"/>
      <c r="DJ818" s="63"/>
      <c r="DK818" s="63"/>
      <c r="DL818" s="63"/>
      <c r="DM818" s="63"/>
      <c r="DN818" s="63"/>
      <c r="DO818" s="63"/>
      <c r="DP818" s="63"/>
      <c r="DQ818" s="63"/>
      <c r="DR818" s="63"/>
      <c r="DS818" s="63"/>
      <c r="DT818" s="63"/>
      <c r="DU818" s="63"/>
      <c r="DV818" s="63"/>
      <c r="DW818" s="63"/>
      <c r="DX818" s="63"/>
      <c r="DY818" s="63"/>
      <c r="DZ818" s="63"/>
      <c r="EA818" s="63"/>
      <c r="EB818" s="63"/>
      <c r="EC818" s="63"/>
      <c r="ED818" s="63"/>
      <c r="EE818" s="63"/>
      <c r="EF818" s="63"/>
      <c r="EG818" s="63"/>
      <c r="EH818" s="63"/>
      <c r="EI818" s="63"/>
      <c r="EJ818" s="63"/>
      <c r="EK818" s="63"/>
      <c r="EL818" s="63"/>
      <c r="EM818" s="63"/>
      <c r="EN818" s="63"/>
      <c r="EO818" s="63"/>
      <c r="EP818" s="63"/>
      <c r="EQ818" s="63"/>
      <c r="ER818" s="63"/>
      <c r="ES818" s="63"/>
      <c r="ET818" s="63"/>
      <c r="EU818" s="63"/>
      <c r="EV818" s="63"/>
      <c r="EW818" s="63"/>
      <c r="EX818" s="63"/>
      <c r="EY818" s="63"/>
      <c r="EZ818" s="63"/>
      <c r="FA818" s="63"/>
      <c r="FB818" s="63"/>
      <c r="FC818" s="63"/>
      <c r="FD818" s="63"/>
      <c r="FE818" s="63"/>
      <c r="FF818" s="63"/>
      <c r="FG818" s="63"/>
      <c r="FH818" s="63"/>
      <c r="FI818" s="63"/>
      <c r="FJ818" s="63"/>
      <c r="FK818" s="63"/>
      <c r="FL818" s="63"/>
      <c r="FM818" s="63"/>
      <c r="FN818" s="63"/>
      <c r="FO818" s="63"/>
      <c r="FP818" s="63"/>
      <c r="FQ818" s="63"/>
      <c r="FR818" s="63"/>
      <c r="FS818" s="63"/>
      <c r="FT818" s="63"/>
      <c r="FU818" s="63"/>
      <c r="FV818" s="63"/>
      <c r="FW818" s="63"/>
      <c r="FX818" s="63"/>
      <c r="FY818" s="63"/>
      <c r="FZ818" s="63"/>
      <c r="GA818" s="63"/>
      <c r="GB818" s="63"/>
      <c r="GC818" s="63"/>
      <c r="GD818" s="63"/>
      <c r="GE818" s="63"/>
      <c r="GF818" s="63"/>
      <c r="GG818" s="63"/>
      <c r="GH818" s="63"/>
      <c r="GI818" s="63"/>
      <c r="GJ818" s="63"/>
      <c r="GK818" s="63"/>
      <c r="GL818" s="63"/>
      <c r="GM818" s="63"/>
      <c r="GN818" s="63"/>
      <c r="GO818" s="63"/>
      <c r="GP818" s="63"/>
      <c r="GQ818" s="63"/>
      <c r="GR818" s="63"/>
      <c r="GS818" s="63"/>
      <c r="GT818" s="63"/>
      <c r="GU818" s="63"/>
      <c r="GV818" s="63"/>
      <c r="GW818" s="63"/>
      <c r="GX818" s="63"/>
      <c r="GY818" s="63"/>
      <c r="GZ818" s="63"/>
      <c r="HA818" s="63"/>
      <c r="HB818" s="63"/>
      <c r="HC818" s="63"/>
      <c r="HD818" s="63"/>
      <c r="HE818" s="63"/>
      <c r="HF818" s="63"/>
      <c r="HG818" s="63"/>
      <c r="HH818" s="63"/>
      <c r="HI818" s="63"/>
      <c r="HJ818" s="63"/>
      <c r="HK818" s="63"/>
      <c r="HL818" s="63"/>
      <c r="HM818" s="63"/>
      <c r="HN818" s="63"/>
      <c r="HO818" s="63"/>
      <c r="HP818" s="63"/>
      <c r="HQ818" s="63"/>
      <c r="HR818" s="63"/>
      <c r="HS818" s="63"/>
      <c r="HT818" s="63"/>
      <c r="HU818" s="63"/>
      <c r="HV818" s="63"/>
      <c r="HW818" s="63"/>
      <c r="HX818" s="63"/>
      <c r="HY818" s="63"/>
      <c r="HZ818" s="63"/>
      <c r="IA818" s="63"/>
      <c r="IB818" s="63"/>
      <c r="IC818" s="63"/>
      <c r="ID818" s="63"/>
      <c r="IE818" s="63"/>
      <c r="IF818" s="63"/>
      <c r="IG818" s="63"/>
      <c r="IH818" s="63"/>
      <c r="II818" s="63"/>
      <c r="IJ818" s="63"/>
      <c r="IK818" s="63"/>
      <c r="IL818" s="63"/>
      <c r="IM818" s="63"/>
      <c r="IN818" s="63"/>
      <c r="IO818" s="63"/>
    </row>
    <row r="819" spans="1:249" s="39" customFormat="1" ht="96.6" x14ac:dyDescent="0.3">
      <c r="A819" s="119">
        <v>2990</v>
      </c>
      <c r="B819" s="119" t="s">
        <v>3766</v>
      </c>
      <c r="C819" s="441" t="s">
        <v>3767</v>
      </c>
      <c r="D819" s="117" t="s">
        <v>8153</v>
      </c>
      <c r="E819" s="134" t="s">
        <v>3891</v>
      </c>
      <c r="F819" s="569" t="s">
        <v>4025</v>
      </c>
      <c r="G819" s="134" t="s">
        <v>3920</v>
      </c>
      <c r="H819" s="441">
        <v>2013</v>
      </c>
      <c r="I819" s="134" t="s">
        <v>3921</v>
      </c>
      <c r="J819" s="572">
        <v>90144.47</v>
      </c>
      <c r="K819" s="441" t="s">
        <v>6273</v>
      </c>
      <c r="L819" s="441" t="s">
        <v>3894</v>
      </c>
      <c r="M819" s="134" t="s">
        <v>3895</v>
      </c>
      <c r="N819" s="134" t="s">
        <v>7438</v>
      </c>
      <c r="O819" s="134" t="s">
        <v>3922</v>
      </c>
      <c r="P819" s="134" t="s">
        <v>3923</v>
      </c>
      <c r="Q819" s="565">
        <v>22.35</v>
      </c>
      <c r="R819" s="565"/>
      <c r="S819" s="565">
        <f>(1500+4000+500+1000+0+0)/2088*1</f>
        <v>3.3524904214559386</v>
      </c>
      <c r="T819" s="565">
        <v>22.35</v>
      </c>
      <c r="U819" s="565">
        <f>SUM(R819:T819)</f>
        <v>25.702490421455941</v>
      </c>
      <c r="V819" s="441">
        <v>100</v>
      </c>
      <c r="W819" s="441">
        <v>100</v>
      </c>
      <c r="X819" s="566" t="s">
        <v>3774</v>
      </c>
      <c r="Y819" s="470"/>
      <c r="Z819" s="470"/>
      <c r="AA819" s="470"/>
      <c r="AB819" s="441">
        <v>4</v>
      </c>
      <c r="AC819" s="470"/>
      <c r="AD819" s="565">
        <v>12.57</v>
      </c>
      <c r="AE819" s="119">
        <v>5</v>
      </c>
      <c r="AF819" s="441">
        <v>100</v>
      </c>
      <c r="AG819" s="567" t="s">
        <v>2592</v>
      </c>
      <c r="AH819" s="441" t="s">
        <v>3899</v>
      </c>
      <c r="AI819" s="441">
        <v>60</v>
      </c>
      <c r="AJ819" s="441" t="s">
        <v>8153</v>
      </c>
      <c r="AK819" s="441" t="s">
        <v>3880</v>
      </c>
      <c r="AL819" s="441">
        <v>40</v>
      </c>
      <c r="AM819" s="441"/>
      <c r="AN819" s="441"/>
      <c r="AO819" s="441"/>
      <c r="AP819" s="441"/>
      <c r="AQ819" s="441"/>
      <c r="AR819" s="441"/>
      <c r="AS819" s="441"/>
      <c r="AT819" s="441"/>
      <c r="AU819" s="441"/>
      <c r="AV819" s="441"/>
      <c r="AW819" s="441"/>
      <c r="AX819" s="441"/>
      <c r="AY819" s="568"/>
      <c r="AZ819" s="63"/>
      <c r="BA819" s="83"/>
      <c r="BB819" s="84"/>
      <c r="BC819" s="84"/>
      <c r="BD819" s="84"/>
      <c r="BE819" s="63"/>
      <c r="BF819" s="63"/>
      <c r="BG819" s="63"/>
      <c r="BH819" s="63"/>
      <c r="BI819" s="63"/>
      <c r="BJ819" s="63"/>
      <c r="BK819" s="63"/>
      <c r="BL819" s="63"/>
      <c r="BM819" s="63"/>
      <c r="BN819" s="63"/>
      <c r="BO819" s="63"/>
      <c r="BP819" s="63"/>
      <c r="BQ819" s="63"/>
      <c r="BR819" s="63"/>
      <c r="BS819" s="63"/>
      <c r="BT819" s="63"/>
      <c r="BU819" s="63"/>
      <c r="BV819" s="63"/>
      <c r="BW819" s="63"/>
      <c r="BX819" s="63"/>
      <c r="BY819" s="63"/>
      <c r="BZ819" s="63"/>
      <c r="CA819" s="63"/>
      <c r="CB819" s="63"/>
      <c r="CC819" s="63"/>
      <c r="CD819" s="63"/>
      <c r="CE819" s="63"/>
      <c r="CF819" s="63"/>
      <c r="CG819" s="63"/>
      <c r="CH819" s="63"/>
      <c r="CI819" s="63"/>
      <c r="CJ819" s="63"/>
      <c r="CK819" s="63"/>
      <c r="CL819" s="63"/>
      <c r="CM819" s="63"/>
      <c r="CN819" s="63"/>
      <c r="CO819" s="63"/>
      <c r="CP819" s="63"/>
      <c r="CQ819" s="63"/>
      <c r="CR819" s="63"/>
      <c r="CS819" s="63"/>
      <c r="CT819" s="63"/>
      <c r="CU819" s="63"/>
      <c r="CV819" s="63"/>
      <c r="CW819" s="63"/>
      <c r="CX819" s="63"/>
      <c r="CY819" s="63"/>
      <c r="CZ819" s="63"/>
      <c r="DA819" s="63"/>
      <c r="DB819" s="63"/>
      <c r="DC819" s="63"/>
      <c r="DD819" s="63"/>
      <c r="DE819" s="63"/>
      <c r="DF819" s="63"/>
      <c r="DG819" s="63"/>
      <c r="DH819" s="63"/>
      <c r="DI819" s="63"/>
      <c r="DJ819" s="63"/>
      <c r="DK819" s="63"/>
      <c r="DL819" s="63"/>
      <c r="DM819" s="63"/>
      <c r="DN819" s="63"/>
      <c r="DO819" s="63"/>
      <c r="DP819" s="63"/>
      <c r="DQ819" s="63"/>
      <c r="DR819" s="63"/>
      <c r="DS819" s="63"/>
      <c r="DT819" s="63"/>
      <c r="DU819" s="63"/>
      <c r="DV819" s="63"/>
      <c r="DW819" s="63"/>
      <c r="DX819" s="63"/>
      <c r="DY819" s="63"/>
      <c r="DZ819" s="63"/>
      <c r="EA819" s="63"/>
      <c r="EB819" s="63"/>
      <c r="EC819" s="63"/>
      <c r="ED819" s="63"/>
      <c r="EE819" s="63"/>
      <c r="EF819" s="63"/>
      <c r="EG819" s="63"/>
      <c r="EH819" s="63"/>
      <c r="EI819" s="63"/>
      <c r="EJ819" s="63"/>
      <c r="EK819" s="63"/>
      <c r="EL819" s="63"/>
      <c r="EM819" s="63"/>
      <c r="EN819" s="63"/>
      <c r="EO819" s="63"/>
      <c r="EP819" s="63"/>
      <c r="EQ819" s="63"/>
      <c r="ER819" s="63"/>
      <c r="ES819" s="63"/>
      <c r="ET819" s="63"/>
      <c r="EU819" s="63"/>
      <c r="EV819" s="63"/>
      <c r="EW819" s="63"/>
      <c r="EX819" s="63"/>
      <c r="EY819" s="63"/>
      <c r="EZ819" s="63"/>
      <c r="FA819" s="63"/>
      <c r="FB819" s="63"/>
      <c r="FC819" s="63"/>
      <c r="FD819" s="63"/>
      <c r="FE819" s="63"/>
      <c r="FF819" s="63"/>
      <c r="FG819" s="63"/>
      <c r="FH819" s="63"/>
      <c r="FI819" s="63"/>
      <c r="FJ819" s="63"/>
      <c r="FK819" s="63"/>
      <c r="FL819" s="63"/>
      <c r="FM819" s="63"/>
      <c r="FN819" s="63"/>
      <c r="FO819" s="63"/>
      <c r="FP819" s="63"/>
      <c r="FQ819" s="63"/>
      <c r="FR819" s="63"/>
      <c r="FS819" s="63"/>
      <c r="FT819" s="63"/>
      <c r="FU819" s="63"/>
      <c r="FV819" s="63"/>
      <c r="FW819" s="63"/>
      <c r="FX819" s="63"/>
      <c r="FY819" s="63"/>
      <c r="FZ819" s="63"/>
      <c r="GA819" s="63"/>
      <c r="GB819" s="63"/>
      <c r="GC819" s="63"/>
      <c r="GD819" s="63"/>
      <c r="GE819" s="63"/>
      <c r="GF819" s="63"/>
      <c r="GG819" s="63"/>
      <c r="GH819" s="63"/>
      <c r="GI819" s="63"/>
      <c r="GJ819" s="63"/>
      <c r="GK819" s="63"/>
      <c r="GL819" s="63"/>
      <c r="GM819" s="63"/>
      <c r="GN819" s="63"/>
      <c r="GO819" s="63"/>
      <c r="GP819" s="63"/>
      <c r="GQ819" s="63"/>
      <c r="GR819" s="63"/>
      <c r="GS819" s="63"/>
      <c r="GT819" s="63"/>
      <c r="GU819" s="63"/>
      <c r="GV819" s="63"/>
      <c r="GW819" s="63"/>
      <c r="GX819" s="63"/>
      <c r="GY819" s="63"/>
      <c r="GZ819" s="63"/>
      <c r="HA819" s="63"/>
      <c r="HB819" s="63"/>
      <c r="HC819" s="63"/>
      <c r="HD819" s="63"/>
      <c r="HE819" s="63"/>
      <c r="HF819" s="63"/>
      <c r="HG819" s="63"/>
      <c r="HH819" s="63"/>
      <c r="HI819" s="63"/>
      <c r="HJ819" s="63"/>
      <c r="HK819" s="63"/>
      <c r="HL819" s="63"/>
      <c r="HM819" s="63"/>
      <c r="HN819" s="63"/>
      <c r="HO819" s="63"/>
      <c r="HP819" s="63"/>
      <c r="HQ819" s="63"/>
      <c r="HR819" s="63"/>
      <c r="HS819" s="63"/>
      <c r="HT819" s="63"/>
      <c r="HU819" s="63"/>
      <c r="HV819" s="63"/>
      <c r="HW819" s="63"/>
      <c r="HX819" s="63"/>
      <c r="HY819" s="63"/>
      <c r="HZ819" s="63"/>
      <c r="IA819" s="63"/>
      <c r="IB819" s="63"/>
      <c r="IC819" s="63"/>
      <c r="ID819" s="63"/>
      <c r="IE819" s="63"/>
      <c r="IF819" s="63"/>
      <c r="IG819" s="63"/>
      <c r="IH819" s="63"/>
      <c r="II819" s="63"/>
      <c r="IJ819" s="63"/>
      <c r="IK819" s="63"/>
      <c r="IL819" s="63"/>
      <c r="IM819" s="63"/>
      <c r="IN819" s="63"/>
      <c r="IO819" s="63"/>
    </row>
    <row r="820" spans="1:249" s="39" customFormat="1" ht="41.4" x14ac:dyDescent="0.3">
      <c r="A820" s="119">
        <v>2990</v>
      </c>
      <c r="B820" s="119" t="s">
        <v>3766</v>
      </c>
      <c r="C820" s="441" t="s">
        <v>3767</v>
      </c>
      <c r="D820" s="117" t="s">
        <v>8153</v>
      </c>
      <c r="E820" s="134" t="s">
        <v>3924</v>
      </c>
      <c r="F820" s="569" t="s">
        <v>4026</v>
      </c>
      <c r="G820" s="134" t="s">
        <v>3925</v>
      </c>
      <c r="H820" s="441">
        <v>2010</v>
      </c>
      <c r="I820" s="134" t="s">
        <v>3926</v>
      </c>
      <c r="J820" s="564">
        <v>111552.17</v>
      </c>
      <c r="K820" s="441" t="s">
        <v>6273</v>
      </c>
      <c r="L820" s="134" t="s">
        <v>3927</v>
      </c>
      <c r="M820" s="134" t="s">
        <v>3928</v>
      </c>
      <c r="N820" s="134" t="s">
        <v>3929</v>
      </c>
      <c r="O820" s="134" t="s">
        <v>3930</v>
      </c>
      <c r="P820" s="134" t="s">
        <v>3931</v>
      </c>
      <c r="Q820" s="565">
        <v>22.35</v>
      </c>
      <c r="R820" s="565"/>
      <c r="S820" s="565">
        <f>(15000+5000+120+1000+0+0)/2088*1</f>
        <v>10.114942528735632</v>
      </c>
      <c r="T820" s="565">
        <v>22.35</v>
      </c>
      <c r="U820" s="565">
        <f t="shared" si="24"/>
        <v>32.464942528735634</v>
      </c>
      <c r="V820" s="441">
        <v>100</v>
      </c>
      <c r="W820" s="441">
        <f>ROUND(100/111552.17*111552.17,0)</f>
        <v>100</v>
      </c>
      <c r="X820" s="566" t="s">
        <v>3774</v>
      </c>
      <c r="Y820" s="470"/>
      <c r="Z820" s="470"/>
      <c r="AA820" s="470"/>
      <c r="AB820" s="441">
        <v>35</v>
      </c>
      <c r="AC820" s="470"/>
      <c r="AD820" s="565"/>
      <c r="AE820" s="119">
        <v>5</v>
      </c>
      <c r="AF820" s="441">
        <v>100</v>
      </c>
      <c r="AG820" s="567" t="s">
        <v>2519</v>
      </c>
      <c r="AH820" s="441" t="s">
        <v>3932</v>
      </c>
      <c r="AI820" s="441">
        <v>70</v>
      </c>
      <c r="AJ820" s="441" t="s">
        <v>8153</v>
      </c>
      <c r="AK820" s="441" t="s">
        <v>3880</v>
      </c>
      <c r="AL820" s="441">
        <v>30</v>
      </c>
      <c r="AM820" s="441"/>
      <c r="AN820" s="441"/>
      <c r="AO820" s="441"/>
      <c r="AP820" s="441"/>
      <c r="AQ820" s="441"/>
      <c r="AR820" s="441"/>
      <c r="AS820" s="441"/>
      <c r="AT820" s="441"/>
      <c r="AU820" s="441"/>
      <c r="AV820" s="441"/>
      <c r="AW820" s="441"/>
      <c r="AX820" s="441"/>
      <c r="AY820" s="568"/>
      <c r="AZ820" s="63"/>
      <c r="BA820" s="83"/>
      <c r="BB820" s="84"/>
      <c r="BC820" s="84"/>
      <c r="BD820" s="84"/>
      <c r="BE820" s="63"/>
      <c r="BF820" s="63"/>
      <c r="BG820" s="63"/>
      <c r="BH820" s="63"/>
      <c r="BI820" s="63"/>
      <c r="BJ820" s="63"/>
      <c r="BK820" s="63"/>
      <c r="BL820" s="63"/>
      <c r="BM820" s="63"/>
      <c r="BN820" s="63"/>
      <c r="BO820" s="63"/>
      <c r="BP820" s="63"/>
      <c r="BQ820" s="63"/>
      <c r="BR820" s="63"/>
      <c r="BS820" s="63"/>
      <c r="BT820" s="63"/>
      <c r="BU820" s="63"/>
      <c r="BV820" s="63"/>
      <c r="BW820" s="63"/>
      <c r="BX820" s="63"/>
      <c r="BY820" s="63"/>
      <c r="BZ820" s="63"/>
      <c r="CA820" s="63"/>
      <c r="CB820" s="63"/>
      <c r="CC820" s="63"/>
      <c r="CD820" s="63"/>
      <c r="CE820" s="63"/>
      <c r="CF820" s="63"/>
      <c r="CG820" s="63"/>
      <c r="CH820" s="63"/>
      <c r="CI820" s="63"/>
      <c r="CJ820" s="63"/>
      <c r="CK820" s="63"/>
      <c r="CL820" s="63"/>
      <c r="CM820" s="63"/>
      <c r="CN820" s="63"/>
      <c r="CO820" s="63"/>
      <c r="CP820" s="63"/>
      <c r="CQ820" s="63"/>
      <c r="CR820" s="63"/>
      <c r="CS820" s="63"/>
      <c r="CT820" s="63"/>
      <c r="CU820" s="63"/>
      <c r="CV820" s="63"/>
      <c r="CW820" s="63"/>
      <c r="CX820" s="63"/>
      <c r="CY820" s="63"/>
      <c r="CZ820" s="63"/>
      <c r="DA820" s="63"/>
      <c r="DB820" s="63"/>
      <c r="DC820" s="63"/>
      <c r="DD820" s="63"/>
      <c r="DE820" s="63"/>
      <c r="DF820" s="63"/>
      <c r="DG820" s="63"/>
      <c r="DH820" s="63"/>
      <c r="DI820" s="63"/>
      <c r="DJ820" s="63"/>
      <c r="DK820" s="63"/>
      <c r="DL820" s="63"/>
      <c r="DM820" s="63"/>
      <c r="DN820" s="63"/>
      <c r="DO820" s="63"/>
      <c r="DP820" s="63"/>
      <c r="DQ820" s="63"/>
      <c r="DR820" s="63"/>
      <c r="DS820" s="63"/>
      <c r="DT820" s="63"/>
      <c r="DU820" s="63"/>
      <c r="DV820" s="63"/>
      <c r="DW820" s="63"/>
      <c r="DX820" s="63"/>
      <c r="DY820" s="63"/>
      <c r="DZ820" s="63"/>
      <c r="EA820" s="63"/>
      <c r="EB820" s="63"/>
      <c r="EC820" s="63"/>
      <c r="ED820" s="63"/>
      <c r="EE820" s="63"/>
      <c r="EF820" s="63"/>
      <c r="EG820" s="63"/>
      <c r="EH820" s="63"/>
      <c r="EI820" s="63"/>
      <c r="EJ820" s="63"/>
      <c r="EK820" s="63"/>
      <c r="EL820" s="63"/>
      <c r="EM820" s="63"/>
      <c r="EN820" s="63"/>
      <c r="EO820" s="63"/>
      <c r="EP820" s="63"/>
      <c r="EQ820" s="63"/>
      <c r="ER820" s="63"/>
      <c r="ES820" s="63"/>
      <c r="ET820" s="63"/>
      <c r="EU820" s="63"/>
      <c r="EV820" s="63"/>
      <c r="EW820" s="63"/>
      <c r="EX820" s="63"/>
      <c r="EY820" s="63"/>
      <c r="EZ820" s="63"/>
      <c r="FA820" s="63"/>
      <c r="FB820" s="63"/>
      <c r="FC820" s="63"/>
      <c r="FD820" s="63"/>
      <c r="FE820" s="63"/>
      <c r="FF820" s="63"/>
      <c r="FG820" s="63"/>
      <c r="FH820" s="63"/>
      <c r="FI820" s="63"/>
      <c r="FJ820" s="63"/>
      <c r="FK820" s="63"/>
      <c r="FL820" s="63"/>
      <c r="FM820" s="63"/>
      <c r="FN820" s="63"/>
      <c r="FO820" s="63"/>
      <c r="FP820" s="63"/>
      <c r="FQ820" s="63"/>
      <c r="FR820" s="63"/>
      <c r="FS820" s="63"/>
      <c r="FT820" s="63"/>
      <c r="FU820" s="63"/>
      <c r="FV820" s="63"/>
      <c r="FW820" s="63"/>
      <c r="FX820" s="63"/>
      <c r="FY820" s="63"/>
      <c r="FZ820" s="63"/>
      <c r="GA820" s="63"/>
      <c r="GB820" s="63"/>
      <c r="GC820" s="63"/>
      <c r="GD820" s="63"/>
      <c r="GE820" s="63"/>
      <c r="GF820" s="63"/>
      <c r="GG820" s="63"/>
      <c r="GH820" s="63"/>
      <c r="GI820" s="63"/>
      <c r="GJ820" s="63"/>
      <c r="GK820" s="63"/>
      <c r="GL820" s="63"/>
      <c r="GM820" s="63"/>
      <c r="GN820" s="63"/>
      <c r="GO820" s="63"/>
      <c r="GP820" s="63"/>
      <c r="GQ820" s="63"/>
      <c r="GR820" s="63"/>
      <c r="GS820" s="63"/>
      <c r="GT820" s="63"/>
      <c r="GU820" s="63"/>
      <c r="GV820" s="63"/>
      <c r="GW820" s="63"/>
      <c r="GX820" s="63"/>
      <c r="GY820" s="63"/>
      <c r="GZ820" s="63"/>
      <c r="HA820" s="63"/>
      <c r="HB820" s="63"/>
      <c r="HC820" s="63"/>
      <c r="HD820" s="63"/>
      <c r="HE820" s="63"/>
      <c r="HF820" s="63"/>
      <c r="HG820" s="63"/>
      <c r="HH820" s="63"/>
      <c r="HI820" s="63"/>
      <c r="HJ820" s="63"/>
      <c r="HK820" s="63"/>
      <c r="HL820" s="63"/>
      <c r="HM820" s="63"/>
      <c r="HN820" s="63"/>
      <c r="HO820" s="63"/>
      <c r="HP820" s="63"/>
      <c r="HQ820" s="63"/>
      <c r="HR820" s="63"/>
      <c r="HS820" s="63"/>
      <c r="HT820" s="63"/>
      <c r="HU820" s="63"/>
      <c r="HV820" s="63"/>
      <c r="HW820" s="63"/>
      <c r="HX820" s="63"/>
      <c r="HY820" s="63"/>
      <c r="HZ820" s="63"/>
      <c r="IA820" s="63"/>
      <c r="IB820" s="63"/>
      <c r="IC820" s="63"/>
      <c r="ID820" s="63"/>
      <c r="IE820" s="63"/>
      <c r="IF820" s="63"/>
      <c r="IG820" s="63"/>
      <c r="IH820" s="63"/>
      <c r="II820" s="63"/>
      <c r="IJ820" s="63"/>
      <c r="IK820" s="63"/>
      <c r="IL820" s="63"/>
      <c r="IM820" s="63"/>
      <c r="IN820" s="63"/>
      <c r="IO820" s="63"/>
    </row>
    <row r="821" spans="1:249" s="39" customFormat="1" ht="82.8" x14ac:dyDescent="0.3">
      <c r="A821" s="119">
        <v>2990</v>
      </c>
      <c r="B821" s="119" t="s">
        <v>3766</v>
      </c>
      <c r="C821" s="441" t="s">
        <v>3767</v>
      </c>
      <c r="D821" s="117" t="s">
        <v>8153</v>
      </c>
      <c r="E821" s="134" t="s">
        <v>3924</v>
      </c>
      <c r="F821" s="569" t="s">
        <v>4026</v>
      </c>
      <c r="G821" s="134" t="s">
        <v>3933</v>
      </c>
      <c r="H821" s="441">
        <v>2011</v>
      </c>
      <c r="I821" s="134" t="s">
        <v>3934</v>
      </c>
      <c r="J821" s="564">
        <v>74940</v>
      </c>
      <c r="K821" s="441" t="s">
        <v>6273</v>
      </c>
      <c r="L821" s="134" t="s">
        <v>3927</v>
      </c>
      <c r="M821" s="134" t="s">
        <v>3935</v>
      </c>
      <c r="N821" s="134" t="s">
        <v>3936</v>
      </c>
      <c r="O821" s="134" t="s">
        <v>3937</v>
      </c>
      <c r="P821" s="134" t="s">
        <v>3938</v>
      </c>
      <c r="Q821" s="565">
        <v>22.35</v>
      </c>
      <c r="R821" s="565"/>
      <c r="S821" s="565">
        <f>(2000+10000+120+1000+0+0)/2088*1</f>
        <v>6.2835249042145591</v>
      </c>
      <c r="T821" s="565">
        <v>22.35</v>
      </c>
      <c r="U821" s="565">
        <f t="shared" si="24"/>
        <v>28.633524904214561</v>
      </c>
      <c r="V821" s="441">
        <v>100</v>
      </c>
      <c r="W821" s="441">
        <f>ROUND(100/74940*74940,0)</f>
        <v>100</v>
      </c>
      <c r="X821" s="566" t="s">
        <v>3774</v>
      </c>
      <c r="Y821" s="470"/>
      <c r="Z821" s="470"/>
      <c r="AA821" s="470"/>
      <c r="AB821" s="441">
        <v>4</v>
      </c>
      <c r="AC821" s="470"/>
      <c r="AD821" s="565"/>
      <c r="AE821" s="119">
        <v>5</v>
      </c>
      <c r="AF821" s="441">
        <v>100</v>
      </c>
      <c r="AG821" s="567" t="s">
        <v>2519</v>
      </c>
      <c r="AH821" s="441" t="s">
        <v>3932</v>
      </c>
      <c r="AI821" s="441">
        <v>70</v>
      </c>
      <c r="AJ821" s="441" t="s">
        <v>8153</v>
      </c>
      <c r="AK821" s="441" t="s">
        <v>3880</v>
      </c>
      <c r="AL821" s="441">
        <v>30</v>
      </c>
      <c r="AM821" s="441"/>
      <c r="AN821" s="441"/>
      <c r="AO821" s="441"/>
      <c r="AP821" s="441"/>
      <c r="AQ821" s="441"/>
      <c r="AR821" s="441"/>
      <c r="AS821" s="441"/>
      <c r="AT821" s="441"/>
      <c r="AU821" s="441"/>
      <c r="AV821" s="441"/>
      <c r="AW821" s="441"/>
      <c r="AX821" s="441"/>
      <c r="AY821" s="568"/>
      <c r="AZ821" s="63"/>
      <c r="BA821" s="83"/>
      <c r="BB821" s="84"/>
      <c r="BC821" s="84"/>
      <c r="BD821" s="84"/>
      <c r="BE821" s="63"/>
      <c r="BF821" s="63"/>
      <c r="BG821" s="63"/>
      <c r="BH821" s="63"/>
      <c r="BI821" s="63"/>
      <c r="BJ821" s="63"/>
      <c r="BK821" s="63"/>
      <c r="BL821" s="63"/>
      <c r="BM821" s="63"/>
      <c r="BN821" s="63"/>
      <c r="BO821" s="63"/>
      <c r="BP821" s="63"/>
      <c r="BQ821" s="63"/>
      <c r="BR821" s="63"/>
      <c r="BS821" s="63"/>
      <c r="BT821" s="63"/>
      <c r="BU821" s="63"/>
      <c r="BV821" s="63"/>
      <c r="BW821" s="63"/>
      <c r="BX821" s="63"/>
      <c r="BY821" s="63"/>
      <c r="BZ821" s="63"/>
      <c r="CA821" s="63"/>
      <c r="CB821" s="63"/>
      <c r="CC821" s="63"/>
      <c r="CD821" s="63"/>
      <c r="CE821" s="63"/>
      <c r="CF821" s="63"/>
      <c r="CG821" s="63"/>
      <c r="CH821" s="63"/>
      <c r="CI821" s="63"/>
      <c r="CJ821" s="63"/>
      <c r="CK821" s="63"/>
      <c r="CL821" s="63"/>
      <c r="CM821" s="63"/>
      <c r="CN821" s="63"/>
      <c r="CO821" s="63"/>
      <c r="CP821" s="63"/>
      <c r="CQ821" s="63"/>
      <c r="CR821" s="63"/>
      <c r="CS821" s="63"/>
      <c r="CT821" s="63"/>
      <c r="CU821" s="63"/>
      <c r="CV821" s="63"/>
      <c r="CW821" s="63"/>
      <c r="CX821" s="63"/>
      <c r="CY821" s="63"/>
      <c r="CZ821" s="63"/>
      <c r="DA821" s="63"/>
      <c r="DB821" s="63"/>
      <c r="DC821" s="63"/>
      <c r="DD821" s="63"/>
      <c r="DE821" s="63"/>
      <c r="DF821" s="63"/>
      <c r="DG821" s="63"/>
      <c r="DH821" s="63"/>
      <c r="DI821" s="63"/>
      <c r="DJ821" s="63"/>
      <c r="DK821" s="63"/>
      <c r="DL821" s="63"/>
      <c r="DM821" s="63"/>
      <c r="DN821" s="63"/>
      <c r="DO821" s="63"/>
      <c r="DP821" s="63"/>
      <c r="DQ821" s="63"/>
      <c r="DR821" s="63"/>
      <c r="DS821" s="63"/>
      <c r="DT821" s="63"/>
      <c r="DU821" s="63"/>
      <c r="DV821" s="63"/>
      <c r="DW821" s="63"/>
      <c r="DX821" s="63"/>
      <c r="DY821" s="63"/>
      <c r="DZ821" s="63"/>
      <c r="EA821" s="63"/>
      <c r="EB821" s="63"/>
      <c r="EC821" s="63"/>
      <c r="ED821" s="63"/>
      <c r="EE821" s="63"/>
      <c r="EF821" s="63"/>
      <c r="EG821" s="63"/>
      <c r="EH821" s="63"/>
      <c r="EI821" s="63"/>
      <c r="EJ821" s="63"/>
      <c r="EK821" s="63"/>
      <c r="EL821" s="63"/>
      <c r="EM821" s="63"/>
      <c r="EN821" s="63"/>
      <c r="EO821" s="63"/>
      <c r="EP821" s="63"/>
      <c r="EQ821" s="63"/>
      <c r="ER821" s="63"/>
      <c r="ES821" s="63"/>
      <c r="ET821" s="63"/>
      <c r="EU821" s="63"/>
      <c r="EV821" s="63"/>
      <c r="EW821" s="63"/>
      <c r="EX821" s="63"/>
      <c r="EY821" s="63"/>
      <c r="EZ821" s="63"/>
      <c r="FA821" s="63"/>
      <c r="FB821" s="63"/>
      <c r="FC821" s="63"/>
      <c r="FD821" s="63"/>
      <c r="FE821" s="63"/>
      <c r="FF821" s="63"/>
      <c r="FG821" s="63"/>
      <c r="FH821" s="63"/>
      <c r="FI821" s="63"/>
      <c r="FJ821" s="63"/>
      <c r="FK821" s="63"/>
      <c r="FL821" s="63"/>
      <c r="FM821" s="63"/>
      <c r="FN821" s="63"/>
      <c r="FO821" s="63"/>
      <c r="FP821" s="63"/>
      <c r="FQ821" s="63"/>
      <c r="FR821" s="63"/>
      <c r="FS821" s="63"/>
      <c r="FT821" s="63"/>
      <c r="FU821" s="63"/>
      <c r="FV821" s="63"/>
      <c r="FW821" s="63"/>
      <c r="FX821" s="63"/>
      <c r="FY821" s="63"/>
      <c r="FZ821" s="63"/>
      <c r="GA821" s="63"/>
      <c r="GB821" s="63"/>
      <c r="GC821" s="63"/>
      <c r="GD821" s="63"/>
      <c r="GE821" s="63"/>
      <c r="GF821" s="63"/>
      <c r="GG821" s="63"/>
      <c r="GH821" s="63"/>
      <c r="GI821" s="63"/>
      <c r="GJ821" s="63"/>
      <c r="GK821" s="63"/>
      <c r="GL821" s="63"/>
      <c r="GM821" s="63"/>
      <c r="GN821" s="63"/>
      <c r="GO821" s="63"/>
      <c r="GP821" s="63"/>
      <c r="GQ821" s="63"/>
      <c r="GR821" s="63"/>
      <c r="GS821" s="63"/>
      <c r="GT821" s="63"/>
      <c r="GU821" s="63"/>
      <c r="GV821" s="63"/>
      <c r="GW821" s="63"/>
      <c r="GX821" s="63"/>
      <c r="GY821" s="63"/>
      <c r="GZ821" s="63"/>
      <c r="HA821" s="63"/>
      <c r="HB821" s="63"/>
      <c r="HC821" s="63"/>
      <c r="HD821" s="63"/>
      <c r="HE821" s="63"/>
      <c r="HF821" s="63"/>
      <c r="HG821" s="63"/>
      <c r="HH821" s="63"/>
      <c r="HI821" s="63"/>
      <c r="HJ821" s="63"/>
      <c r="HK821" s="63"/>
      <c r="HL821" s="63"/>
      <c r="HM821" s="63"/>
      <c r="HN821" s="63"/>
      <c r="HO821" s="63"/>
      <c r="HP821" s="63"/>
      <c r="HQ821" s="63"/>
      <c r="HR821" s="63"/>
      <c r="HS821" s="63"/>
      <c r="HT821" s="63"/>
      <c r="HU821" s="63"/>
      <c r="HV821" s="63"/>
      <c r="HW821" s="63"/>
      <c r="HX821" s="63"/>
      <c r="HY821" s="63"/>
      <c r="HZ821" s="63"/>
      <c r="IA821" s="63"/>
      <c r="IB821" s="63"/>
      <c r="IC821" s="63"/>
      <c r="ID821" s="63"/>
      <c r="IE821" s="63"/>
      <c r="IF821" s="63"/>
      <c r="IG821" s="63"/>
      <c r="IH821" s="63"/>
      <c r="II821" s="63"/>
      <c r="IJ821" s="63"/>
      <c r="IK821" s="63"/>
      <c r="IL821" s="63"/>
      <c r="IM821" s="63"/>
      <c r="IN821" s="63"/>
      <c r="IO821" s="63"/>
    </row>
    <row r="822" spans="1:249" s="39" customFormat="1" ht="124.2" x14ac:dyDescent="0.3">
      <c r="A822" s="119">
        <v>2990</v>
      </c>
      <c r="B822" s="119" t="s">
        <v>3766</v>
      </c>
      <c r="C822" s="441" t="s">
        <v>3767</v>
      </c>
      <c r="D822" s="117" t="s">
        <v>8153</v>
      </c>
      <c r="E822" s="134" t="s">
        <v>8161</v>
      </c>
      <c r="F822" s="192" t="s">
        <v>4027</v>
      </c>
      <c r="G822" s="134" t="s">
        <v>3940</v>
      </c>
      <c r="H822" s="441">
        <v>2013</v>
      </c>
      <c r="I822" s="134" t="s">
        <v>3941</v>
      </c>
      <c r="J822" s="564">
        <v>51087.6</v>
      </c>
      <c r="K822" s="441" t="s">
        <v>6273</v>
      </c>
      <c r="L822" s="134" t="s">
        <v>8162</v>
      </c>
      <c r="M822" s="134" t="s">
        <v>8163</v>
      </c>
      <c r="N822" s="134" t="s">
        <v>3942</v>
      </c>
      <c r="O822" s="134" t="s">
        <v>3943</v>
      </c>
      <c r="P822" s="134" t="s">
        <v>3944</v>
      </c>
      <c r="Q822" s="565">
        <v>22.35</v>
      </c>
      <c r="R822" s="565"/>
      <c r="S822" s="565">
        <f>(1500+4000+120+500+0+0)/2088*0.8</f>
        <v>2.3448275862068964</v>
      </c>
      <c r="T822" s="565">
        <v>22.35</v>
      </c>
      <c r="U822" s="565">
        <f t="shared" si="24"/>
        <v>24.694827586206898</v>
      </c>
      <c r="V822" s="441">
        <v>100</v>
      </c>
      <c r="W822" s="441">
        <v>100</v>
      </c>
      <c r="X822" s="566" t="s">
        <v>3774</v>
      </c>
      <c r="Y822" s="470"/>
      <c r="Z822" s="470"/>
      <c r="AA822" s="470"/>
      <c r="AB822" s="441">
        <v>11</v>
      </c>
      <c r="AC822" s="470"/>
      <c r="AD822" s="565">
        <v>12.57</v>
      </c>
      <c r="AE822" s="119">
        <v>5</v>
      </c>
      <c r="AF822" s="441">
        <v>100</v>
      </c>
      <c r="AG822" s="567" t="s">
        <v>3945</v>
      </c>
      <c r="AH822" s="441" t="s">
        <v>3946</v>
      </c>
      <c r="AI822" s="441">
        <v>80</v>
      </c>
      <c r="AJ822" s="441" t="s">
        <v>8153</v>
      </c>
      <c r="AK822" s="441" t="s">
        <v>3880</v>
      </c>
      <c r="AL822" s="441">
        <v>20</v>
      </c>
      <c r="AM822" s="441"/>
      <c r="AN822" s="441"/>
      <c r="AO822" s="441"/>
      <c r="AP822" s="441"/>
      <c r="AQ822" s="441"/>
      <c r="AR822" s="441"/>
      <c r="AS822" s="441"/>
      <c r="AT822" s="441"/>
      <c r="AU822" s="441"/>
      <c r="AV822" s="441"/>
      <c r="AW822" s="441"/>
      <c r="AX822" s="441"/>
      <c r="AY822" s="568"/>
      <c r="AZ822" s="63"/>
      <c r="BA822" s="83"/>
      <c r="BB822" s="84"/>
      <c r="BC822" s="84"/>
      <c r="BD822" s="84"/>
      <c r="BE822" s="63"/>
      <c r="BF822" s="63"/>
      <c r="BG822" s="63"/>
      <c r="BH822" s="63"/>
      <c r="BI822" s="63"/>
      <c r="BJ822" s="63"/>
      <c r="BK822" s="63"/>
      <c r="BL822" s="63"/>
      <c r="BM822" s="63"/>
      <c r="BN822" s="63"/>
      <c r="BO822" s="63"/>
      <c r="BP822" s="63"/>
      <c r="BQ822" s="63"/>
      <c r="BR822" s="63"/>
      <c r="BS822" s="63"/>
      <c r="BT822" s="63"/>
      <c r="BU822" s="63"/>
      <c r="BV822" s="63"/>
      <c r="BW822" s="63"/>
      <c r="BX822" s="63"/>
      <c r="BY822" s="63"/>
      <c r="BZ822" s="63"/>
      <c r="CA822" s="63"/>
      <c r="CB822" s="63"/>
      <c r="CC822" s="63"/>
      <c r="CD822" s="63"/>
      <c r="CE822" s="63"/>
      <c r="CF822" s="63"/>
      <c r="CG822" s="63"/>
      <c r="CH822" s="63"/>
      <c r="CI822" s="63"/>
      <c r="CJ822" s="63"/>
      <c r="CK822" s="63"/>
      <c r="CL822" s="63"/>
      <c r="CM822" s="63"/>
      <c r="CN822" s="63"/>
      <c r="CO822" s="63"/>
      <c r="CP822" s="63"/>
      <c r="CQ822" s="63"/>
      <c r="CR822" s="63"/>
      <c r="CS822" s="63"/>
      <c r="CT822" s="63"/>
      <c r="CU822" s="63"/>
      <c r="CV822" s="63"/>
      <c r="CW822" s="63"/>
      <c r="CX822" s="63"/>
      <c r="CY822" s="63"/>
      <c r="CZ822" s="63"/>
      <c r="DA822" s="63"/>
      <c r="DB822" s="63"/>
      <c r="DC822" s="63"/>
      <c r="DD822" s="63"/>
      <c r="DE822" s="63"/>
      <c r="DF822" s="63"/>
      <c r="DG822" s="63"/>
      <c r="DH822" s="63"/>
      <c r="DI822" s="63"/>
      <c r="DJ822" s="63"/>
      <c r="DK822" s="63"/>
      <c r="DL822" s="63"/>
      <c r="DM822" s="63"/>
      <c r="DN822" s="63"/>
      <c r="DO822" s="63"/>
      <c r="DP822" s="63"/>
      <c r="DQ822" s="63"/>
      <c r="DR822" s="63"/>
      <c r="DS822" s="63"/>
      <c r="DT822" s="63"/>
      <c r="DU822" s="63"/>
      <c r="DV822" s="63"/>
      <c r="DW822" s="63"/>
      <c r="DX822" s="63"/>
      <c r="DY822" s="63"/>
      <c r="DZ822" s="63"/>
      <c r="EA822" s="63"/>
      <c r="EB822" s="63"/>
      <c r="EC822" s="63"/>
      <c r="ED822" s="63"/>
      <c r="EE822" s="63"/>
      <c r="EF822" s="63"/>
      <c r="EG822" s="63"/>
      <c r="EH822" s="63"/>
      <c r="EI822" s="63"/>
      <c r="EJ822" s="63"/>
      <c r="EK822" s="63"/>
      <c r="EL822" s="63"/>
      <c r="EM822" s="63"/>
      <c r="EN822" s="63"/>
      <c r="EO822" s="63"/>
      <c r="EP822" s="63"/>
      <c r="EQ822" s="63"/>
      <c r="ER822" s="63"/>
      <c r="ES822" s="63"/>
      <c r="ET822" s="63"/>
      <c r="EU822" s="63"/>
      <c r="EV822" s="63"/>
      <c r="EW822" s="63"/>
      <c r="EX822" s="63"/>
      <c r="EY822" s="63"/>
      <c r="EZ822" s="63"/>
      <c r="FA822" s="63"/>
      <c r="FB822" s="63"/>
      <c r="FC822" s="63"/>
      <c r="FD822" s="63"/>
      <c r="FE822" s="63"/>
      <c r="FF822" s="63"/>
      <c r="FG822" s="63"/>
      <c r="FH822" s="63"/>
      <c r="FI822" s="63"/>
      <c r="FJ822" s="63"/>
      <c r="FK822" s="63"/>
      <c r="FL822" s="63"/>
      <c r="FM822" s="63"/>
      <c r="FN822" s="63"/>
      <c r="FO822" s="63"/>
      <c r="FP822" s="63"/>
      <c r="FQ822" s="63"/>
      <c r="FR822" s="63"/>
      <c r="FS822" s="63"/>
      <c r="FT822" s="63"/>
      <c r="FU822" s="63"/>
      <c r="FV822" s="63"/>
      <c r="FW822" s="63"/>
      <c r="FX822" s="63"/>
      <c r="FY822" s="63"/>
      <c r="FZ822" s="63"/>
      <c r="GA822" s="63"/>
      <c r="GB822" s="63"/>
      <c r="GC822" s="63"/>
      <c r="GD822" s="63"/>
      <c r="GE822" s="63"/>
      <c r="GF822" s="63"/>
      <c r="GG822" s="63"/>
      <c r="GH822" s="63"/>
      <c r="GI822" s="63"/>
      <c r="GJ822" s="63"/>
      <c r="GK822" s="63"/>
      <c r="GL822" s="63"/>
      <c r="GM822" s="63"/>
      <c r="GN822" s="63"/>
      <c r="GO822" s="63"/>
      <c r="GP822" s="63"/>
      <c r="GQ822" s="63"/>
      <c r="GR822" s="63"/>
      <c r="GS822" s="63"/>
      <c r="GT822" s="63"/>
      <c r="GU822" s="63"/>
      <c r="GV822" s="63"/>
      <c r="GW822" s="63"/>
      <c r="GX822" s="63"/>
      <c r="GY822" s="63"/>
      <c r="GZ822" s="63"/>
      <c r="HA822" s="63"/>
      <c r="HB822" s="63"/>
      <c r="HC822" s="63"/>
      <c r="HD822" s="63"/>
      <c r="HE822" s="63"/>
      <c r="HF822" s="63"/>
      <c r="HG822" s="63"/>
      <c r="HH822" s="63"/>
      <c r="HI822" s="63"/>
      <c r="HJ822" s="63"/>
      <c r="HK822" s="63"/>
      <c r="HL822" s="63"/>
      <c r="HM822" s="63"/>
      <c r="HN822" s="63"/>
      <c r="HO822" s="63"/>
      <c r="HP822" s="63"/>
      <c r="HQ822" s="63"/>
      <c r="HR822" s="63"/>
      <c r="HS822" s="63"/>
      <c r="HT822" s="63"/>
      <c r="HU822" s="63"/>
      <c r="HV822" s="63"/>
      <c r="HW822" s="63"/>
      <c r="HX822" s="63"/>
      <c r="HY822" s="63"/>
      <c r="HZ822" s="63"/>
      <c r="IA822" s="63"/>
      <c r="IB822" s="63"/>
      <c r="IC822" s="63"/>
      <c r="ID822" s="63"/>
      <c r="IE822" s="63"/>
      <c r="IF822" s="63"/>
      <c r="IG822" s="63"/>
      <c r="IH822" s="63"/>
      <c r="II822" s="63"/>
      <c r="IJ822" s="63"/>
      <c r="IK822" s="63"/>
      <c r="IL822" s="63"/>
      <c r="IM822" s="63"/>
      <c r="IN822" s="63"/>
      <c r="IO822" s="63"/>
    </row>
    <row r="823" spans="1:249" s="39" customFormat="1" ht="165.6" x14ac:dyDescent="0.3">
      <c r="A823" s="119">
        <v>2990</v>
      </c>
      <c r="B823" s="119" t="s">
        <v>3766</v>
      </c>
      <c r="C823" s="441" t="s">
        <v>3767</v>
      </c>
      <c r="D823" s="117" t="s">
        <v>8153</v>
      </c>
      <c r="E823" s="134" t="s">
        <v>8161</v>
      </c>
      <c r="F823" s="192" t="s">
        <v>4027</v>
      </c>
      <c r="G823" s="134" t="s">
        <v>3947</v>
      </c>
      <c r="H823" s="441">
        <v>2010</v>
      </c>
      <c r="I823" s="134" t="s">
        <v>3948</v>
      </c>
      <c r="J823" s="564">
        <v>32368.54</v>
      </c>
      <c r="K823" s="441" t="s">
        <v>6273</v>
      </c>
      <c r="L823" s="134" t="s">
        <v>8162</v>
      </c>
      <c r="M823" s="134" t="s">
        <v>8164</v>
      </c>
      <c r="N823" s="134" t="s">
        <v>3949</v>
      </c>
      <c r="O823" s="134" t="s">
        <v>3950</v>
      </c>
      <c r="P823" s="134" t="s">
        <v>3951</v>
      </c>
      <c r="Q823" s="565">
        <v>22.35</v>
      </c>
      <c r="R823" s="565"/>
      <c r="S823" s="565">
        <f>(1500+4000+120+500+0+0)/2088*0.8</f>
        <v>2.3448275862068964</v>
      </c>
      <c r="T823" s="565">
        <v>22.35</v>
      </c>
      <c r="U823" s="565">
        <f t="shared" si="24"/>
        <v>24.694827586206898</v>
      </c>
      <c r="V823" s="441">
        <v>100</v>
      </c>
      <c r="W823" s="441">
        <f>ROUND(100/32368.54*32368.54,0)</f>
        <v>100</v>
      </c>
      <c r="X823" s="566" t="s">
        <v>3774</v>
      </c>
      <c r="Y823" s="470"/>
      <c r="Z823" s="470"/>
      <c r="AA823" s="470"/>
      <c r="AB823" s="441">
        <v>4</v>
      </c>
      <c r="AC823" s="470"/>
      <c r="AD823" s="565">
        <v>12.57</v>
      </c>
      <c r="AE823" s="119">
        <v>5</v>
      </c>
      <c r="AF823" s="441">
        <v>100</v>
      </c>
      <c r="AG823" s="567" t="s">
        <v>3945</v>
      </c>
      <c r="AH823" s="441" t="s">
        <v>3946</v>
      </c>
      <c r="AI823" s="441">
        <v>80</v>
      </c>
      <c r="AJ823" s="441" t="s">
        <v>8153</v>
      </c>
      <c r="AK823" s="441" t="s">
        <v>3880</v>
      </c>
      <c r="AL823" s="441">
        <v>20</v>
      </c>
      <c r="AM823" s="441"/>
      <c r="AN823" s="441"/>
      <c r="AO823" s="441"/>
      <c r="AP823" s="441"/>
      <c r="AQ823" s="441"/>
      <c r="AR823" s="441"/>
      <c r="AS823" s="441"/>
      <c r="AT823" s="441"/>
      <c r="AU823" s="441"/>
      <c r="AV823" s="441"/>
      <c r="AW823" s="441"/>
      <c r="AX823" s="441"/>
      <c r="AY823" s="568"/>
      <c r="AZ823" s="63"/>
      <c r="BA823" s="83"/>
      <c r="BB823" s="84"/>
      <c r="BC823" s="84"/>
      <c r="BD823" s="84"/>
      <c r="BE823" s="63"/>
      <c r="BF823" s="63"/>
      <c r="BG823" s="63"/>
      <c r="BH823" s="63"/>
      <c r="BI823" s="63"/>
      <c r="BJ823" s="63"/>
      <c r="BK823" s="63"/>
      <c r="BL823" s="63"/>
      <c r="BM823" s="63"/>
      <c r="BN823" s="63"/>
      <c r="BO823" s="63"/>
      <c r="BP823" s="63"/>
      <c r="BQ823" s="63"/>
      <c r="BR823" s="63"/>
      <c r="BS823" s="63"/>
      <c r="BT823" s="63"/>
      <c r="BU823" s="63"/>
      <c r="BV823" s="63"/>
      <c r="BW823" s="63"/>
      <c r="BX823" s="63"/>
      <c r="BY823" s="63"/>
      <c r="BZ823" s="63"/>
      <c r="CA823" s="63"/>
      <c r="CB823" s="63"/>
      <c r="CC823" s="63"/>
      <c r="CD823" s="63"/>
      <c r="CE823" s="63"/>
      <c r="CF823" s="63"/>
      <c r="CG823" s="63"/>
      <c r="CH823" s="63"/>
      <c r="CI823" s="63"/>
      <c r="CJ823" s="63"/>
      <c r="CK823" s="63"/>
      <c r="CL823" s="63"/>
      <c r="CM823" s="63"/>
      <c r="CN823" s="63"/>
      <c r="CO823" s="63"/>
      <c r="CP823" s="63"/>
      <c r="CQ823" s="63"/>
      <c r="CR823" s="63"/>
      <c r="CS823" s="63"/>
      <c r="CT823" s="63"/>
      <c r="CU823" s="63"/>
      <c r="CV823" s="63"/>
      <c r="CW823" s="63"/>
      <c r="CX823" s="63"/>
      <c r="CY823" s="63"/>
      <c r="CZ823" s="63"/>
      <c r="DA823" s="63"/>
      <c r="DB823" s="63"/>
      <c r="DC823" s="63"/>
      <c r="DD823" s="63"/>
      <c r="DE823" s="63"/>
      <c r="DF823" s="63"/>
      <c r="DG823" s="63"/>
      <c r="DH823" s="63"/>
      <c r="DI823" s="63"/>
      <c r="DJ823" s="63"/>
      <c r="DK823" s="63"/>
      <c r="DL823" s="63"/>
      <c r="DM823" s="63"/>
      <c r="DN823" s="63"/>
      <c r="DO823" s="63"/>
      <c r="DP823" s="63"/>
      <c r="DQ823" s="63"/>
      <c r="DR823" s="63"/>
      <c r="DS823" s="63"/>
      <c r="DT823" s="63"/>
      <c r="DU823" s="63"/>
      <c r="DV823" s="63"/>
      <c r="DW823" s="63"/>
      <c r="DX823" s="63"/>
      <c r="DY823" s="63"/>
      <c r="DZ823" s="63"/>
      <c r="EA823" s="63"/>
      <c r="EB823" s="63"/>
      <c r="EC823" s="63"/>
      <c r="ED823" s="63"/>
      <c r="EE823" s="63"/>
      <c r="EF823" s="63"/>
      <c r="EG823" s="63"/>
      <c r="EH823" s="63"/>
      <c r="EI823" s="63"/>
      <c r="EJ823" s="63"/>
      <c r="EK823" s="63"/>
      <c r="EL823" s="63"/>
      <c r="EM823" s="63"/>
      <c r="EN823" s="63"/>
      <c r="EO823" s="63"/>
      <c r="EP823" s="63"/>
      <c r="EQ823" s="63"/>
      <c r="ER823" s="63"/>
      <c r="ES823" s="63"/>
      <c r="ET823" s="63"/>
      <c r="EU823" s="63"/>
      <c r="EV823" s="63"/>
      <c r="EW823" s="63"/>
      <c r="EX823" s="63"/>
      <c r="EY823" s="63"/>
      <c r="EZ823" s="63"/>
      <c r="FA823" s="63"/>
      <c r="FB823" s="63"/>
      <c r="FC823" s="63"/>
      <c r="FD823" s="63"/>
      <c r="FE823" s="63"/>
      <c r="FF823" s="63"/>
      <c r="FG823" s="63"/>
      <c r="FH823" s="63"/>
      <c r="FI823" s="63"/>
      <c r="FJ823" s="63"/>
      <c r="FK823" s="63"/>
      <c r="FL823" s="63"/>
      <c r="FM823" s="63"/>
      <c r="FN823" s="63"/>
      <c r="FO823" s="63"/>
      <c r="FP823" s="63"/>
      <c r="FQ823" s="63"/>
      <c r="FR823" s="63"/>
      <c r="FS823" s="63"/>
      <c r="FT823" s="63"/>
      <c r="FU823" s="63"/>
      <c r="FV823" s="63"/>
      <c r="FW823" s="63"/>
      <c r="FX823" s="63"/>
      <c r="FY823" s="63"/>
      <c r="FZ823" s="63"/>
      <c r="GA823" s="63"/>
      <c r="GB823" s="63"/>
      <c r="GC823" s="63"/>
      <c r="GD823" s="63"/>
      <c r="GE823" s="63"/>
      <c r="GF823" s="63"/>
      <c r="GG823" s="63"/>
      <c r="GH823" s="63"/>
      <c r="GI823" s="63"/>
      <c r="GJ823" s="63"/>
      <c r="GK823" s="63"/>
      <c r="GL823" s="63"/>
      <c r="GM823" s="63"/>
      <c r="GN823" s="63"/>
      <c r="GO823" s="63"/>
      <c r="GP823" s="63"/>
      <c r="GQ823" s="63"/>
      <c r="GR823" s="63"/>
      <c r="GS823" s="63"/>
      <c r="GT823" s="63"/>
      <c r="GU823" s="63"/>
      <c r="GV823" s="63"/>
      <c r="GW823" s="63"/>
      <c r="GX823" s="63"/>
      <c r="GY823" s="63"/>
      <c r="GZ823" s="63"/>
      <c r="HA823" s="63"/>
      <c r="HB823" s="63"/>
      <c r="HC823" s="63"/>
      <c r="HD823" s="63"/>
      <c r="HE823" s="63"/>
      <c r="HF823" s="63"/>
      <c r="HG823" s="63"/>
      <c r="HH823" s="63"/>
      <c r="HI823" s="63"/>
      <c r="HJ823" s="63"/>
      <c r="HK823" s="63"/>
      <c r="HL823" s="63"/>
      <c r="HM823" s="63"/>
      <c r="HN823" s="63"/>
      <c r="HO823" s="63"/>
      <c r="HP823" s="63"/>
      <c r="HQ823" s="63"/>
      <c r="HR823" s="63"/>
      <c r="HS823" s="63"/>
      <c r="HT823" s="63"/>
      <c r="HU823" s="63"/>
      <c r="HV823" s="63"/>
      <c r="HW823" s="63"/>
      <c r="HX823" s="63"/>
      <c r="HY823" s="63"/>
      <c r="HZ823" s="63"/>
      <c r="IA823" s="63"/>
      <c r="IB823" s="63"/>
      <c r="IC823" s="63"/>
      <c r="ID823" s="63"/>
      <c r="IE823" s="63"/>
      <c r="IF823" s="63"/>
      <c r="IG823" s="63"/>
      <c r="IH823" s="63"/>
      <c r="II823" s="63"/>
      <c r="IJ823" s="63"/>
      <c r="IK823" s="63"/>
      <c r="IL823" s="63"/>
      <c r="IM823" s="63"/>
      <c r="IN823" s="63"/>
      <c r="IO823" s="63"/>
    </row>
    <row r="824" spans="1:249" s="39" customFormat="1" ht="96.6" x14ac:dyDescent="0.3">
      <c r="A824" s="119">
        <v>2990</v>
      </c>
      <c r="B824" s="119" t="s">
        <v>3766</v>
      </c>
      <c r="C824" s="441" t="s">
        <v>3767</v>
      </c>
      <c r="D824" s="117" t="s">
        <v>8153</v>
      </c>
      <c r="E824" s="134" t="s">
        <v>3952</v>
      </c>
      <c r="F824" s="569" t="s">
        <v>4028</v>
      </c>
      <c r="G824" s="134" t="s">
        <v>3953</v>
      </c>
      <c r="H824" s="441">
        <v>2013</v>
      </c>
      <c r="I824" s="441" t="s">
        <v>3954</v>
      </c>
      <c r="J824" s="564">
        <v>23958</v>
      </c>
      <c r="K824" s="441" t="s">
        <v>6273</v>
      </c>
      <c r="L824" s="134" t="s">
        <v>3955</v>
      </c>
      <c r="M824" s="134" t="s">
        <v>3956</v>
      </c>
      <c r="N824" s="441" t="s">
        <v>3957</v>
      </c>
      <c r="O824" s="133" t="s">
        <v>3958</v>
      </c>
      <c r="P824" s="134" t="s">
        <v>3959</v>
      </c>
      <c r="Q824" s="565">
        <v>22.35</v>
      </c>
      <c r="R824" s="565"/>
      <c r="S824" s="573">
        <f>(1500+4000+120+500+0+0)/2088*0.5</f>
        <v>1.4655172413793103</v>
      </c>
      <c r="T824" s="565">
        <v>22.35</v>
      </c>
      <c r="U824" s="565">
        <f t="shared" si="24"/>
        <v>23.815517241379311</v>
      </c>
      <c r="V824" s="441">
        <v>100</v>
      </c>
      <c r="W824" s="441">
        <v>100</v>
      </c>
      <c r="X824" s="566" t="s">
        <v>3774</v>
      </c>
      <c r="Y824" s="470"/>
      <c r="Z824" s="470"/>
      <c r="AA824" s="470"/>
      <c r="AB824" s="441">
        <v>4</v>
      </c>
      <c r="AC824" s="470"/>
      <c r="AD824" s="565">
        <v>12.57</v>
      </c>
      <c r="AE824" s="119">
        <v>5</v>
      </c>
      <c r="AF824" s="441">
        <v>100</v>
      </c>
      <c r="AG824" s="567" t="s">
        <v>3945</v>
      </c>
      <c r="AH824" s="441" t="s">
        <v>3960</v>
      </c>
      <c r="AI824" s="441">
        <v>50</v>
      </c>
      <c r="AJ824" s="441" t="s">
        <v>8153</v>
      </c>
      <c r="AK824" s="441" t="s">
        <v>3880</v>
      </c>
      <c r="AL824" s="441">
        <v>50</v>
      </c>
      <c r="AM824" s="441"/>
      <c r="AN824" s="441"/>
      <c r="AO824" s="441"/>
      <c r="AP824" s="441"/>
      <c r="AQ824" s="441"/>
      <c r="AR824" s="441"/>
      <c r="AS824" s="441"/>
      <c r="AT824" s="441"/>
      <c r="AU824" s="441"/>
      <c r="AV824" s="441"/>
      <c r="AW824" s="441"/>
      <c r="AX824" s="441"/>
      <c r="AY824" s="568"/>
      <c r="AZ824" s="63"/>
      <c r="BA824" s="83"/>
      <c r="BB824" s="84"/>
      <c r="BC824" s="84"/>
      <c r="BD824" s="84"/>
      <c r="BE824" s="63"/>
      <c r="BF824" s="63"/>
      <c r="BG824" s="63"/>
      <c r="BH824" s="63"/>
      <c r="BI824" s="63"/>
      <c r="BJ824" s="63"/>
      <c r="BK824" s="63"/>
      <c r="BL824" s="63"/>
      <c r="BM824" s="63"/>
      <c r="BN824" s="63"/>
      <c r="BO824" s="63"/>
      <c r="BP824" s="63"/>
      <c r="BQ824" s="63"/>
      <c r="BR824" s="63"/>
      <c r="BS824" s="63"/>
      <c r="BT824" s="63"/>
      <c r="BU824" s="63"/>
      <c r="BV824" s="63"/>
      <c r="BW824" s="63"/>
      <c r="BX824" s="63"/>
      <c r="BY824" s="63"/>
      <c r="BZ824" s="63"/>
      <c r="CA824" s="63"/>
      <c r="CB824" s="63"/>
      <c r="CC824" s="63"/>
      <c r="CD824" s="63"/>
      <c r="CE824" s="63"/>
      <c r="CF824" s="63"/>
      <c r="CG824" s="63"/>
      <c r="CH824" s="63"/>
      <c r="CI824" s="63"/>
      <c r="CJ824" s="63"/>
      <c r="CK824" s="63"/>
      <c r="CL824" s="63"/>
      <c r="CM824" s="63"/>
      <c r="CN824" s="63"/>
      <c r="CO824" s="63"/>
      <c r="CP824" s="63"/>
      <c r="CQ824" s="63"/>
      <c r="CR824" s="63"/>
      <c r="CS824" s="63"/>
      <c r="CT824" s="63"/>
      <c r="CU824" s="63"/>
      <c r="CV824" s="63"/>
      <c r="CW824" s="63"/>
      <c r="CX824" s="63"/>
      <c r="CY824" s="63"/>
      <c r="CZ824" s="63"/>
      <c r="DA824" s="63"/>
      <c r="DB824" s="63"/>
      <c r="DC824" s="63"/>
      <c r="DD824" s="63"/>
      <c r="DE824" s="63"/>
      <c r="DF824" s="63"/>
      <c r="DG824" s="63"/>
      <c r="DH824" s="63"/>
      <c r="DI824" s="63"/>
      <c r="DJ824" s="63"/>
      <c r="DK824" s="63"/>
      <c r="DL824" s="63"/>
      <c r="DM824" s="63"/>
      <c r="DN824" s="63"/>
      <c r="DO824" s="63"/>
      <c r="DP824" s="63"/>
      <c r="DQ824" s="63"/>
      <c r="DR824" s="63"/>
      <c r="DS824" s="63"/>
      <c r="DT824" s="63"/>
      <c r="DU824" s="63"/>
      <c r="DV824" s="63"/>
      <c r="DW824" s="63"/>
      <c r="DX824" s="63"/>
      <c r="DY824" s="63"/>
      <c r="DZ824" s="63"/>
      <c r="EA824" s="63"/>
      <c r="EB824" s="63"/>
      <c r="EC824" s="63"/>
      <c r="ED824" s="63"/>
      <c r="EE824" s="63"/>
      <c r="EF824" s="63"/>
      <c r="EG824" s="63"/>
      <c r="EH824" s="63"/>
      <c r="EI824" s="63"/>
      <c r="EJ824" s="63"/>
      <c r="EK824" s="63"/>
      <c r="EL824" s="63"/>
      <c r="EM824" s="63"/>
      <c r="EN824" s="63"/>
      <c r="EO824" s="63"/>
      <c r="EP824" s="63"/>
      <c r="EQ824" s="63"/>
      <c r="ER824" s="63"/>
      <c r="ES824" s="63"/>
      <c r="ET824" s="63"/>
      <c r="EU824" s="63"/>
      <c r="EV824" s="63"/>
      <c r="EW824" s="63"/>
      <c r="EX824" s="63"/>
      <c r="EY824" s="63"/>
      <c r="EZ824" s="63"/>
      <c r="FA824" s="63"/>
      <c r="FB824" s="63"/>
      <c r="FC824" s="63"/>
      <c r="FD824" s="63"/>
      <c r="FE824" s="63"/>
      <c r="FF824" s="63"/>
      <c r="FG824" s="63"/>
      <c r="FH824" s="63"/>
      <c r="FI824" s="63"/>
      <c r="FJ824" s="63"/>
      <c r="FK824" s="63"/>
      <c r="FL824" s="63"/>
      <c r="FM824" s="63"/>
      <c r="FN824" s="63"/>
      <c r="FO824" s="63"/>
      <c r="FP824" s="63"/>
      <c r="FQ824" s="63"/>
      <c r="FR824" s="63"/>
      <c r="FS824" s="63"/>
      <c r="FT824" s="63"/>
      <c r="FU824" s="63"/>
      <c r="FV824" s="63"/>
      <c r="FW824" s="63"/>
      <c r="FX824" s="63"/>
      <c r="FY824" s="63"/>
      <c r="FZ824" s="63"/>
      <c r="GA824" s="63"/>
      <c r="GB824" s="63"/>
      <c r="GC824" s="63"/>
      <c r="GD824" s="63"/>
      <c r="GE824" s="63"/>
      <c r="GF824" s="63"/>
      <c r="GG824" s="63"/>
      <c r="GH824" s="63"/>
      <c r="GI824" s="63"/>
      <c r="GJ824" s="63"/>
      <c r="GK824" s="63"/>
      <c r="GL824" s="63"/>
      <c r="GM824" s="63"/>
      <c r="GN824" s="63"/>
      <c r="GO824" s="63"/>
      <c r="GP824" s="63"/>
      <c r="GQ824" s="63"/>
      <c r="GR824" s="63"/>
      <c r="GS824" s="63"/>
      <c r="GT824" s="63"/>
      <c r="GU824" s="63"/>
      <c r="GV824" s="63"/>
      <c r="GW824" s="63"/>
      <c r="GX824" s="63"/>
      <c r="GY824" s="63"/>
      <c r="GZ824" s="63"/>
      <c r="HA824" s="63"/>
      <c r="HB824" s="63"/>
      <c r="HC824" s="63"/>
      <c r="HD824" s="63"/>
      <c r="HE824" s="63"/>
      <c r="HF824" s="63"/>
      <c r="HG824" s="63"/>
      <c r="HH824" s="63"/>
      <c r="HI824" s="63"/>
      <c r="HJ824" s="63"/>
      <c r="HK824" s="63"/>
      <c r="HL824" s="63"/>
      <c r="HM824" s="63"/>
      <c r="HN824" s="63"/>
      <c r="HO824" s="63"/>
      <c r="HP824" s="63"/>
      <c r="HQ824" s="63"/>
      <c r="HR824" s="63"/>
      <c r="HS824" s="63"/>
      <c r="HT824" s="63"/>
      <c r="HU824" s="63"/>
      <c r="HV824" s="63"/>
      <c r="HW824" s="63"/>
      <c r="HX824" s="63"/>
      <c r="HY824" s="63"/>
      <c r="HZ824" s="63"/>
      <c r="IA824" s="63"/>
      <c r="IB824" s="63"/>
      <c r="IC824" s="63"/>
      <c r="ID824" s="63"/>
      <c r="IE824" s="63"/>
      <c r="IF824" s="63"/>
      <c r="IG824" s="63"/>
      <c r="IH824" s="63"/>
      <c r="II824" s="63"/>
      <c r="IJ824" s="63"/>
      <c r="IK824" s="63"/>
      <c r="IL824" s="63"/>
      <c r="IM824" s="63"/>
      <c r="IN824" s="63"/>
      <c r="IO824" s="63"/>
    </row>
    <row r="825" spans="1:249" s="39" customFormat="1" ht="55.2" x14ac:dyDescent="0.3">
      <c r="A825" s="119">
        <v>2990</v>
      </c>
      <c r="B825" s="119" t="s">
        <v>3766</v>
      </c>
      <c r="C825" s="441" t="s">
        <v>3767</v>
      </c>
      <c r="D825" s="117" t="s">
        <v>8153</v>
      </c>
      <c r="E825" s="134" t="s">
        <v>3952</v>
      </c>
      <c r="F825" s="569" t="s">
        <v>4028</v>
      </c>
      <c r="G825" s="441" t="s">
        <v>3961</v>
      </c>
      <c r="H825" s="441">
        <v>2012</v>
      </c>
      <c r="I825" s="134" t="s">
        <v>3962</v>
      </c>
      <c r="J825" s="564">
        <v>49725.67</v>
      </c>
      <c r="K825" s="441" t="s">
        <v>6273</v>
      </c>
      <c r="L825" s="134" t="s">
        <v>3955</v>
      </c>
      <c r="M825" s="134" t="s">
        <v>3956</v>
      </c>
      <c r="N825" s="441" t="s">
        <v>3963</v>
      </c>
      <c r="O825" s="441" t="s">
        <v>3964</v>
      </c>
      <c r="P825" s="134" t="s">
        <v>3965</v>
      </c>
      <c r="Q825" s="565">
        <v>22.35</v>
      </c>
      <c r="R825" s="565"/>
      <c r="S825" s="573">
        <f>(1500+4000+120+2000+0+0)/2088*0.9</f>
        <v>3.2844827586206895</v>
      </c>
      <c r="T825" s="565">
        <v>22.35</v>
      </c>
      <c r="U825" s="565">
        <f>SUM(R825:T825)</f>
        <v>25.634482758620692</v>
      </c>
      <c r="V825" s="441">
        <v>100</v>
      </c>
      <c r="W825" s="441">
        <v>100</v>
      </c>
      <c r="X825" s="566" t="s">
        <v>3774</v>
      </c>
      <c r="Y825" s="470"/>
      <c r="Z825" s="470"/>
      <c r="AA825" s="470"/>
      <c r="AB825" s="441">
        <v>8</v>
      </c>
      <c r="AC825" s="470"/>
      <c r="AD825" s="565">
        <v>12.57</v>
      </c>
      <c r="AE825" s="119">
        <v>5</v>
      </c>
      <c r="AF825" s="441">
        <v>100</v>
      </c>
      <c r="AG825" s="567" t="s">
        <v>3945</v>
      </c>
      <c r="AH825" s="441" t="s">
        <v>3960</v>
      </c>
      <c r="AI825" s="441">
        <v>50</v>
      </c>
      <c r="AJ825" s="441" t="s">
        <v>8153</v>
      </c>
      <c r="AK825" s="441" t="s">
        <v>3880</v>
      </c>
      <c r="AL825" s="441">
        <v>10</v>
      </c>
      <c r="AM825" s="470"/>
      <c r="AN825" s="470"/>
      <c r="AO825" s="470"/>
      <c r="AP825" s="441"/>
      <c r="AQ825" s="441"/>
      <c r="AR825" s="441"/>
      <c r="AS825" s="441"/>
      <c r="AT825" s="441"/>
      <c r="AU825" s="441"/>
      <c r="AV825" s="441"/>
      <c r="AW825" s="441"/>
      <c r="AX825" s="441"/>
      <c r="AY825" s="568"/>
      <c r="AZ825" s="63"/>
      <c r="BA825" s="83"/>
      <c r="BB825" s="84"/>
      <c r="BC825" s="84"/>
      <c r="BD825" s="84"/>
      <c r="BE825" s="63"/>
      <c r="BF825" s="63"/>
      <c r="BG825" s="63"/>
      <c r="BH825" s="63"/>
      <c r="BI825" s="63"/>
      <c r="BJ825" s="63"/>
      <c r="BK825" s="63"/>
      <c r="BL825" s="63"/>
      <c r="BM825" s="63"/>
      <c r="BN825" s="63"/>
      <c r="BO825" s="63"/>
      <c r="BP825" s="63"/>
      <c r="BQ825" s="63"/>
      <c r="BR825" s="63"/>
      <c r="BS825" s="63"/>
      <c r="BT825" s="63"/>
      <c r="BU825" s="63"/>
      <c r="BV825" s="63"/>
      <c r="BW825" s="63"/>
      <c r="BX825" s="63"/>
      <c r="BY825" s="63"/>
      <c r="BZ825" s="63"/>
      <c r="CA825" s="63"/>
      <c r="CB825" s="63"/>
      <c r="CC825" s="63"/>
      <c r="CD825" s="63"/>
      <c r="CE825" s="63"/>
      <c r="CF825" s="63"/>
      <c r="CG825" s="63"/>
      <c r="CH825" s="63"/>
      <c r="CI825" s="63"/>
      <c r="CJ825" s="63"/>
      <c r="CK825" s="63"/>
      <c r="CL825" s="63"/>
      <c r="CM825" s="63"/>
      <c r="CN825" s="63"/>
      <c r="CO825" s="63"/>
      <c r="CP825" s="63"/>
      <c r="CQ825" s="63"/>
      <c r="CR825" s="63"/>
      <c r="CS825" s="63"/>
      <c r="CT825" s="63"/>
      <c r="CU825" s="63"/>
      <c r="CV825" s="63"/>
      <c r="CW825" s="63"/>
      <c r="CX825" s="63"/>
      <c r="CY825" s="63"/>
      <c r="CZ825" s="63"/>
      <c r="DA825" s="63"/>
      <c r="DB825" s="63"/>
      <c r="DC825" s="63"/>
      <c r="DD825" s="63"/>
      <c r="DE825" s="63"/>
      <c r="DF825" s="63"/>
      <c r="DG825" s="63"/>
      <c r="DH825" s="63"/>
      <c r="DI825" s="63"/>
      <c r="DJ825" s="63"/>
      <c r="DK825" s="63"/>
      <c r="DL825" s="63"/>
      <c r="DM825" s="63"/>
      <c r="DN825" s="63"/>
      <c r="DO825" s="63"/>
      <c r="DP825" s="63"/>
      <c r="DQ825" s="63"/>
      <c r="DR825" s="63"/>
      <c r="DS825" s="63"/>
      <c r="DT825" s="63"/>
      <c r="DU825" s="63"/>
      <c r="DV825" s="63"/>
      <c r="DW825" s="63"/>
      <c r="DX825" s="63"/>
      <c r="DY825" s="63"/>
      <c r="DZ825" s="63"/>
      <c r="EA825" s="63"/>
      <c r="EB825" s="63"/>
      <c r="EC825" s="63"/>
      <c r="ED825" s="63"/>
      <c r="EE825" s="63"/>
      <c r="EF825" s="63"/>
      <c r="EG825" s="63"/>
      <c r="EH825" s="63"/>
      <c r="EI825" s="63"/>
      <c r="EJ825" s="63"/>
      <c r="EK825" s="63"/>
      <c r="EL825" s="63"/>
      <c r="EM825" s="63"/>
      <c r="EN825" s="63"/>
      <c r="EO825" s="63"/>
      <c r="EP825" s="63"/>
      <c r="EQ825" s="63"/>
      <c r="ER825" s="63"/>
      <c r="ES825" s="63"/>
      <c r="ET825" s="63"/>
      <c r="EU825" s="63"/>
      <c r="EV825" s="63"/>
      <c r="EW825" s="63"/>
      <c r="EX825" s="63"/>
      <c r="EY825" s="63"/>
      <c r="EZ825" s="63"/>
      <c r="FA825" s="63"/>
      <c r="FB825" s="63"/>
      <c r="FC825" s="63"/>
      <c r="FD825" s="63"/>
      <c r="FE825" s="63"/>
      <c r="FF825" s="63"/>
      <c r="FG825" s="63"/>
      <c r="FH825" s="63"/>
      <c r="FI825" s="63"/>
      <c r="FJ825" s="63"/>
      <c r="FK825" s="63"/>
      <c r="FL825" s="63"/>
      <c r="FM825" s="63"/>
      <c r="FN825" s="63"/>
      <c r="FO825" s="63"/>
      <c r="FP825" s="63"/>
      <c r="FQ825" s="63"/>
      <c r="FR825" s="63"/>
      <c r="FS825" s="63"/>
      <c r="FT825" s="63"/>
      <c r="FU825" s="63"/>
      <c r="FV825" s="63"/>
      <c r="FW825" s="63"/>
      <c r="FX825" s="63"/>
      <c r="FY825" s="63"/>
      <c r="FZ825" s="63"/>
      <c r="GA825" s="63"/>
      <c r="GB825" s="63"/>
      <c r="GC825" s="63"/>
      <c r="GD825" s="63"/>
      <c r="GE825" s="63"/>
      <c r="GF825" s="63"/>
      <c r="GG825" s="63"/>
      <c r="GH825" s="63"/>
      <c r="GI825" s="63"/>
      <c r="GJ825" s="63"/>
      <c r="GK825" s="63"/>
      <c r="GL825" s="63"/>
      <c r="GM825" s="63"/>
      <c r="GN825" s="63"/>
      <c r="GO825" s="63"/>
      <c r="GP825" s="63"/>
      <c r="GQ825" s="63"/>
      <c r="GR825" s="63"/>
      <c r="GS825" s="63"/>
      <c r="GT825" s="63"/>
      <c r="GU825" s="63"/>
      <c r="GV825" s="63"/>
      <c r="GW825" s="63"/>
      <c r="GX825" s="63"/>
      <c r="GY825" s="63"/>
      <c r="GZ825" s="63"/>
      <c r="HA825" s="63"/>
      <c r="HB825" s="63"/>
      <c r="HC825" s="63"/>
      <c r="HD825" s="63"/>
      <c r="HE825" s="63"/>
      <c r="HF825" s="63"/>
      <c r="HG825" s="63"/>
      <c r="HH825" s="63"/>
      <c r="HI825" s="63"/>
      <c r="HJ825" s="63"/>
      <c r="HK825" s="63"/>
      <c r="HL825" s="63"/>
      <c r="HM825" s="63"/>
      <c r="HN825" s="63"/>
      <c r="HO825" s="63"/>
      <c r="HP825" s="63"/>
      <c r="HQ825" s="63"/>
      <c r="HR825" s="63"/>
      <c r="HS825" s="63"/>
      <c r="HT825" s="63"/>
      <c r="HU825" s="63"/>
      <c r="HV825" s="63"/>
      <c r="HW825" s="63"/>
      <c r="HX825" s="63"/>
      <c r="HY825" s="63"/>
      <c r="HZ825" s="63"/>
      <c r="IA825" s="63"/>
      <c r="IB825" s="63"/>
      <c r="IC825" s="63"/>
      <c r="ID825" s="63"/>
      <c r="IE825" s="63"/>
      <c r="IF825" s="63"/>
      <c r="IG825" s="63"/>
      <c r="IH825" s="63"/>
      <c r="II825" s="63"/>
      <c r="IJ825" s="63"/>
      <c r="IK825" s="63"/>
      <c r="IL825" s="63"/>
      <c r="IM825" s="63"/>
      <c r="IN825" s="63"/>
      <c r="IO825" s="63"/>
    </row>
    <row r="826" spans="1:249" s="39" customFormat="1" ht="55.2" x14ac:dyDescent="0.3">
      <c r="A826" s="119">
        <v>2990</v>
      </c>
      <c r="B826" s="119" t="s">
        <v>3766</v>
      </c>
      <c r="C826" s="441" t="s">
        <v>3767</v>
      </c>
      <c r="D826" s="117" t="s">
        <v>8153</v>
      </c>
      <c r="E826" s="134" t="s">
        <v>3966</v>
      </c>
      <c r="F826" s="569">
        <v>11130</v>
      </c>
      <c r="G826" s="134" t="s">
        <v>3967</v>
      </c>
      <c r="H826" s="441">
        <v>2011</v>
      </c>
      <c r="I826" s="134" t="s">
        <v>3968</v>
      </c>
      <c r="J826" s="564">
        <v>71850</v>
      </c>
      <c r="K826" s="441" t="s">
        <v>6273</v>
      </c>
      <c r="L826" s="134" t="s">
        <v>3969</v>
      </c>
      <c r="M826" s="134" t="s">
        <v>3970</v>
      </c>
      <c r="N826" s="134" t="s">
        <v>3971</v>
      </c>
      <c r="O826" s="134" t="s">
        <v>3972</v>
      </c>
      <c r="P826" s="134" t="s">
        <v>3973</v>
      </c>
      <c r="Q826" s="565">
        <v>22.35</v>
      </c>
      <c r="R826" s="565"/>
      <c r="S826" s="565">
        <f>(1500+0+120+3000+0+0)/2088*1</f>
        <v>2.2126436781609193</v>
      </c>
      <c r="T826" s="565">
        <v>22.35</v>
      </c>
      <c r="U826" s="565">
        <f t="shared" si="24"/>
        <v>24.562643678160921</v>
      </c>
      <c r="V826" s="441">
        <v>100</v>
      </c>
      <c r="W826" s="441">
        <f>ROUND(100/71850*71850,0)</f>
        <v>100</v>
      </c>
      <c r="X826" s="566" t="s">
        <v>3774</v>
      </c>
      <c r="Y826" s="470"/>
      <c r="Z826" s="470"/>
      <c r="AA826" s="470"/>
      <c r="AB826" s="441">
        <v>67</v>
      </c>
      <c r="AC826" s="470"/>
      <c r="AD826" s="565">
        <v>12.57</v>
      </c>
      <c r="AE826" s="119">
        <v>5</v>
      </c>
      <c r="AF826" s="441">
        <v>100</v>
      </c>
      <c r="AG826" s="567" t="s">
        <v>3974</v>
      </c>
      <c r="AH826" s="441" t="s">
        <v>3975</v>
      </c>
      <c r="AI826" s="441">
        <v>85</v>
      </c>
      <c r="AJ826" s="441" t="s">
        <v>8153</v>
      </c>
      <c r="AK826" s="441" t="s">
        <v>3880</v>
      </c>
      <c r="AL826" s="441">
        <v>15</v>
      </c>
      <c r="AM826" s="441"/>
      <c r="AN826" s="441"/>
      <c r="AO826" s="441"/>
      <c r="AP826" s="441"/>
      <c r="AQ826" s="441"/>
      <c r="AR826" s="441"/>
      <c r="AS826" s="441"/>
      <c r="AT826" s="441"/>
      <c r="AU826" s="441"/>
      <c r="AV826" s="441"/>
      <c r="AW826" s="441"/>
      <c r="AX826" s="441"/>
      <c r="AY826" s="568"/>
      <c r="AZ826" s="63"/>
      <c r="BA826" s="83"/>
      <c r="BB826" s="84"/>
      <c r="BC826" s="84"/>
      <c r="BD826" s="84"/>
      <c r="BE826" s="63"/>
      <c r="BF826" s="63"/>
      <c r="BG826" s="63"/>
      <c r="BH826" s="63"/>
      <c r="BI826" s="63"/>
      <c r="BJ826" s="63"/>
      <c r="BK826" s="63"/>
      <c r="BL826" s="63"/>
      <c r="BM826" s="63"/>
      <c r="BN826" s="63"/>
      <c r="BO826" s="63"/>
      <c r="BP826" s="63"/>
      <c r="BQ826" s="63"/>
      <c r="BR826" s="63"/>
      <c r="BS826" s="63"/>
      <c r="BT826" s="63"/>
      <c r="BU826" s="63"/>
      <c r="BV826" s="63"/>
      <c r="BW826" s="63"/>
      <c r="BX826" s="63"/>
      <c r="BY826" s="63"/>
      <c r="BZ826" s="63"/>
      <c r="CA826" s="63"/>
      <c r="CB826" s="63"/>
      <c r="CC826" s="63"/>
      <c r="CD826" s="63"/>
      <c r="CE826" s="63"/>
      <c r="CF826" s="63"/>
      <c r="CG826" s="63"/>
      <c r="CH826" s="63"/>
      <c r="CI826" s="63"/>
      <c r="CJ826" s="63"/>
      <c r="CK826" s="63"/>
      <c r="CL826" s="63"/>
      <c r="CM826" s="63"/>
      <c r="CN826" s="63"/>
      <c r="CO826" s="63"/>
      <c r="CP826" s="63"/>
      <c r="CQ826" s="63"/>
      <c r="CR826" s="63"/>
      <c r="CS826" s="63"/>
      <c r="CT826" s="63"/>
      <c r="CU826" s="63"/>
      <c r="CV826" s="63"/>
      <c r="CW826" s="63"/>
      <c r="CX826" s="63"/>
      <c r="CY826" s="63"/>
      <c r="CZ826" s="63"/>
      <c r="DA826" s="63"/>
      <c r="DB826" s="63"/>
      <c r="DC826" s="63"/>
      <c r="DD826" s="63"/>
      <c r="DE826" s="63"/>
      <c r="DF826" s="63"/>
      <c r="DG826" s="63"/>
      <c r="DH826" s="63"/>
      <c r="DI826" s="63"/>
      <c r="DJ826" s="63"/>
      <c r="DK826" s="63"/>
      <c r="DL826" s="63"/>
      <c r="DM826" s="63"/>
      <c r="DN826" s="63"/>
      <c r="DO826" s="63"/>
      <c r="DP826" s="63"/>
      <c r="DQ826" s="63"/>
      <c r="DR826" s="63"/>
      <c r="DS826" s="63"/>
      <c r="DT826" s="63"/>
      <c r="DU826" s="63"/>
      <c r="DV826" s="63"/>
      <c r="DW826" s="63"/>
      <c r="DX826" s="63"/>
      <c r="DY826" s="63"/>
      <c r="DZ826" s="63"/>
      <c r="EA826" s="63"/>
      <c r="EB826" s="63"/>
      <c r="EC826" s="63"/>
      <c r="ED826" s="63"/>
      <c r="EE826" s="63"/>
      <c r="EF826" s="63"/>
      <c r="EG826" s="63"/>
      <c r="EH826" s="63"/>
      <c r="EI826" s="63"/>
      <c r="EJ826" s="63"/>
      <c r="EK826" s="63"/>
      <c r="EL826" s="63"/>
      <c r="EM826" s="63"/>
      <c r="EN826" s="63"/>
      <c r="EO826" s="63"/>
      <c r="EP826" s="63"/>
      <c r="EQ826" s="63"/>
      <c r="ER826" s="63"/>
      <c r="ES826" s="63"/>
      <c r="ET826" s="63"/>
      <c r="EU826" s="63"/>
      <c r="EV826" s="63"/>
      <c r="EW826" s="63"/>
      <c r="EX826" s="63"/>
      <c r="EY826" s="63"/>
      <c r="EZ826" s="63"/>
      <c r="FA826" s="63"/>
      <c r="FB826" s="63"/>
      <c r="FC826" s="63"/>
      <c r="FD826" s="63"/>
      <c r="FE826" s="63"/>
      <c r="FF826" s="63"/>
      <c r="FG826" s="63"/>
      <c r="FH826" s="63"/>
      <c r="FI826" s="63"/>
      <c r="FJ826" s="63"/>
      <c r="FK826" s="63"/>
      <c r="FL826" s="63"/>
      <c r="FM826" s="63"/>
      <c r="FN826" s="63"/>
      <c r="FO826" s="63"/>
      <c r="FP826" s="63"/>
      <c r="FQ826" s="63"/>
      <c r="FR826" s="63"/>
      <c r="FS826" s="63"/>
      <c r="FT826" s="63"/>
      <c r="FU826" s="63"/>
      <c r="FV826" s="63"/>
      <c r="FW826" s="63"/>
      <c r="FX826" s="63"/>
      <c r="FY826" s="63"/>
      <c r="FZ826" s="63"/>
      <c r="GA826" s="63"/>
      <c r="GB826" s="63"/>
      <c r="GC826" s="63"/>
      <c r="GD826" s="63"/>
      <c r="GE826" s="63"/>
      <c r="GF826" s="63"/>
      <c r="GG826" s="63"/>
      <c r="GH826" s="63"/>
      <c r="GI826" s="63"/>
      <c r="GJ826" s="63"/>
      <c r="GK826" s="63"/>
      <c r="GL826" s="63"/>
      <c r="GM826" s="63"/>
      <c r="GN826" s="63"/>
      <c r="GO826" s="63"/>
      <c r="GP826" s="63"/>
      <c r="GQ826" s="63"/>
      <c r="GR826" s="63"/>
      <c r="GS826" s="63"/>
      <c r="GT826" s="63"/>
      <c r="GU826" s="63"/>
      <c r="GV826" s="63"/>
      <c r="GW826" s="63"/>
      <c r="GX826" s="63"/>
      <c r="GY826" s="63"/>
      <c r="GZ826" s="63"/>
      <c r="HA826" s="63"/>
      <c r="HB826" s="63"/>
      <c r="HC826" s="63"/>
      <c r="HD826" s="63"/>
      <c r="HE826" s="63"/>
      <c r="HF826" s="63"/>
      <c r="HG826" s="63"/>
      <c r="HH826" s="63"/>
      <c r="HI826" s="63"/>
      <c r="HJ826" s="63"/>
      <c r="HK826" s="63"/>
      <c r="HL826" s="63"/>
      <c r="HM826" s="63"/>
      <c r="HN826" s="63"/>
      <c r="HO826" s="63"/>
      <c r="HP826" s="63"/>
      <c r="HQ826" s="63"/>
      <c r="HR826" s="63"/>
      <c r="HS826" s="63"/>
      <c r="HT826" s="63"/>
      <c r="HU826" s="63"/>
      <c r="HV826" s="63"/>
      <c r="HW826" s="63"/>
      <c r="HX826" s="63"/>
      <c r="HY826" s="63"/>
      <c r="HZ826" s="63"/>
      <c r="IA826" s="63"/>
      <c r="IB826" s="63"/>
      <c r="IC826" s="63"/>
      <c r="ID826" s="63"/>
      <c r="IE826" s="63"/>
      <c r="IF826" s="63"/>
      <c r="IG826" s="63"/>
      <c r="IH826" s="63"/>
      <c r="II826" s="63"/>
      <c r="IJ826" s="63"/>
      <c r="IK826" s="63"/>
      <c r="IL826" s="63"/>
      <c r="IM826" s="63"/>
      <c r="IN826" s="63"/>
      <c r="IO826" s="63"/>
    </row>
    <row r="827" spans="1:249" s="39" customFormat="1" ht="55.2" x14ac:dyDescent="0.3">
      <c r="A827" s="119">
        <v>2990</v>
      </c>
      <c r="B827" s="119" t="s">
        <v>3766</v>
      </c>
      <c r="C827" s="441" t="s">
        <v>3767</v>
      </c>
      <c r="D827" s="117" t="s">
        <v>8153</v>
      </c>
      <c r="E827" s="134" t="s">
        <v>3966</v>
      </c>
      <c r="F827" s="569">
        <v>11130</v>
      </c>
      <c r="G827" s="134" t="s">
        <v>3976</v>
      </c>
      <c r="H827" s="441">
        <v>2012</v>
      </c>
      <c r="I827" s="134" t="s">
        <v>3977</v>
      </c>
      <c r="J827" s="564">
        <v>61703.199999999997</v>
      </c>
      <c r="K827" s="441" t="s">
        <v>6273</v>
      </c>
      <c r="L827" s="134" t="s">
        <v>3969</v>
      </c>
      <c r="M827" s="134" t="s">
        <v>3970</v>
      </c>
      <c r="N827" s="134" t="s">
        <v>3971</v>
      </c>
      <c r="O827" s="134" t="s">
        <v>3972</v>
      </c>
      <c r="P827" s="134" t="s">
        <v>3978</v>
      </c>
      <c r="Q827" s="565">
        <v>22.35</v>
      </c>
      <c r="R827" s="565"/>
      <c r="S827" s="565">
        <f>(1500+0+120+3000+0+0)/2088*1</f>
        <v>2.2126436781609193</v>
      </c>
      <c r="T827" s="565">
        <v>22.35</v>
      </c>
      <c r="U827" s="565">
        <f t="shared" si="24"/>
        <v>24.562643678160921</v>
      </c>
      <c r="V827" s="441">
        <v>100</v>
      </c>
      <c r="W827" s="441">
        <v>100</v>
      </c>
      <c r="X827" s="566" t="s">
        <v>3774</v>
      </c>
      <c r="Y827" s="470"/>
      <c r="Z827" s="470"/>
      <c r="AA827" s="470"/>
      <c r="AB827" s="441">
        <v>67</v>
      </c>
      <c r="AC827" s="470"/>
      <c r="AD827" s="565">
        <v>12.57</v>
      </c>
      <c r="AE827" s="119">
        <v>5</v>
      </c>
      <c r="AF827" s="441">
        <v>100</v>
      </c>
      <c r="AG827" s="567" t="s">
        <v>3974</v>
      </c>
      <c r="AH827" s="441" t="s">
        <v>3975</v>
      </c>
      <c r="AI827" s="441">
        <v>85</v>
      </c>
      <c r="AJ827" s="441" t="s">
        <v>8153</v>
      </c>
      <c r="AK827" s="441" t="s">
        <v>3880</v>
      </c>
      <c r="AL827" s="441">
        <v>15</v>
      </c>
      <c r="AM827" s="441"/>
      <c r="AN827" s="441"/>
      <c r="AO827" s="441"/>
      <c r="AP827" s="441"/>
      <c r="AQ827" s="441"/>
      <c r="AR827" s="441"/>
      <c r="AS827" s="441"/>
      <c r="AT827" s="441"/>
      <c r="AU827" s="441"/>
      <c r="AV827" s="441"/>
      <c r="AW827" s="441"/>
      <c r="AX827" s="441"/>
      <c r="AY827" s="568"/>
      <c r="AZ827" s="63"/>
      <c r="BA827" s="83"/>
      <c r="BB827" s="84"/>
      <c r="BC827" s="84"/>
      <c r="BD827" s="84"/>
      <c r="BE827" s="63"/>
      <c r="BF827" s="63"/>
      <c r="BG827" s="63"/>
      <c r="BH827" s="63"/>
      <c r="BI827" s="63"/>
      <c r="BJ827" s="63"/>
      <c r="BK827" s="63"/>
      <c r="BL827" s="63"/>
      <c r="BM827" s="63"/>
      <c r="BN827" s="63"/>
      <c r="BO827" s="63"/>
      <c r="BP827" s="63"/>
      <c r="BQ827" s="63"/>
      <c r="BR827" s="63"/>
      <c r="BS827" s="63"/>
      <c r="BT827" s="63"/>
      <c r="BU827" s="63"/>
      <c r="BV827" s="63"/>
      <c r="BW827" s="63"/>
      <c r="BX827" s="63"/>
      <c r="BY827" s="63"/>
      <c r="BZ827" s="63"/>
      <c r="CA827" s="63"/>
      <c r="CB827" s="63"/>
      <c r="CC827" s="63"/>
      <c r="CD827" s="63"/>
      <c r="CE827" s="63"/>
      <c r="CF827" s="63"/>
      <c r="CG827" s="63"/>
      <c r="CH827" s="63"/>
      <c r="CI827" s="63"/>
      <c r="CJ827" s="63"/>
      <c r="CK827" s="63"/>
      <c r="CL827" s="63"/>
      <c r="CM827" s="63"/>
      <c r="CN827" s="63"/>
      <c r="CO827" s="63"/>
      <c r="CP827" s="63"/>
      <c r="CQ827" s="63"/>
      <c r="CR827" s="63"/>
      <c r="CS827" s="63"/>
      <c r="CT827" s="63"/>
      <c r="CU827" s="63"/>
      <c r="CV827" s="63"/>
      <c r="CW827" s="63"/>
      <c r="CX827" s="63"/>
      <c r="CY827" s="63"/>
      <c r="CZ827" s="63"/>
      <c r="DA827" s="63"/>
      <c r="DB827" s="63"/>
      <c r="DC827" s="63"/>
      <c r="DD827" s="63"/>
      <c r="DE827" s="63"/>
      <c r="DF827" s="63"/>
      <c r="DG827" s="63"/>
      <c r="DH827" s="63"/>
      <c r="DI827" s="63"/>
      <c r="DJ827" s="63"/>
      <c r="DK827" s="63"/>
      <c r="DL827" s="63"/>
      <c r="DM827" s="63"/>
      <c r="DN827" s="63"/>
      <c r="DO827" s="63"/>
      <c r="DP827" s="63"/>
      <c r="DQ827" s="63"/>
      <c r="DR827" s="63"/>
      <c r="DS827" s="63"/>
      <c r="DT827" s="63"/>
      <c r="DU827" s="63"/>
      <c r="DV827" s="63"/>
      <c r="DW827" s="63"/>
      <c r="DX827" s="63"/>
      <c r="DY827" s="63"/>
      <c r="DZ827" s="63"/>
      <c r="EA827" s="63"/>
      <c r="EB827" s="63"/>
      <c r="EC827" s="63"/>
      <c r="ED827" s="63"/>
      <c r="EE827" s="63"/>
      <c r="EF827" s="63"/>
      <c r="EG827" s="63"/>
      <c r="EH827" s="63"/>
      <c r="EI827" s="63"/>
      <c r="EJ827" s="63"/>
      <c r="EK827" s="63"/>
      <c r="EL827" s="63"/>
      <c r="EM827" s="63"/>
      <c r="EN827" s="63"/>
      <c r="EO827" s="63"/>
      <c r="EP827" s="63"/>
      <c r="EQ827" s="63"/>
      <c r="ER827" s="63"/>
      <c r="ES827" s="63"/>
      <c r="ET827" s="63"/>
      <c r="EU827" s="63"/>
      <c r="EV827" s="63"/>
      <c r="EW827" s="63"/>
      <c r="EX827" s="63"/>
      <c r="EY827" s="63"/>
      <c r="EZ827" s="63"/>
      <c r="FA827" s="63"/>
      <c r="FB827" s="63"/>
      <c r="FC827" s="63"/>
      <c r="FD827" s="63"/>
      <c r="FE827" s="63"/>
      <c r="FF827" s="63"/>
      <c r="FG827" s="63"/>
      <c r="FH827" s="63"/>
      <c r="FI827" s="63"/>
      <c r="FJ827" s="63"/>
      <c r="FK827" s="63"/>
      <c r="FL827" s="63"/>
      <c r="FM827" s="63"/>
      <c r="FN827" s="63"/>
      <c r="FO827" s="63"/>
      <c r="FP827" s="63"/>
      <c r="FQ827" s="63"/>
      <c r="FR827" s="63"/>
      <c r="FS827" s="63"/>
      <c r="FT827" s="63"/>
      <c r="FU827" s="63"/>
      <c r="FV827" s="63"/>
      <c r="FW827" s="63"/>
      <c r="FX827" s="63"/>
      <c r="FY827" s="63"/>
      <c r="FZ827" s="63"/>
      <c r="GA827" s="63"/>
      <c r="GB827" s="63"/>
      <c r="GC827" s="63"/>
      <c r="GD827" s="63"/>
      <c r="GE827" s="63"/>
      <c r="GF827" s="63"/>
      <c r="GG827" s="63"/>
      <c r="GH827" s="63"/>
      <c r="GI827" s="63"/>
      <c r="GJ827" s="63"/>
      <c r="GK827" s="63"/>
      <c r="GL827" s="63"/>
      <c r="GM827" s="63"/>
      <c r="GN827" s="63"/>
      <c r="GO827" s="63"/>
      <c r="GP827" s="63"/>
      <c r="GQ827" s="63"/>
      <c r="GR827" s="63"/>
      <c r="GS827" s="63"/>
      <c r="GT827" s="63"/>
      <c r="GU827" s="63"/>
      <c r="GV827" s="63"/>
      <c r="GW827" s="63"/>
      <c r="GX827" s="63"/>
      <c r="GY827" s="63"/>
      <c r="GZ827" s="63"/>
      <c r="HA827" s="63"/>
      <c r="HB827" s="63"/>
      <c r="HC827" s="63"/>
      <c r="HD827" s="63"/>
      <c r="HE827" s="63"/>
      <c r="HF827" s="63"/>
      <c r="HG827" s="63"/>
      <c r="HH827" s="63"/>
      <c r="HI827" s="63"/>
      <c r="HJ827" s="63"/>
      <c r="HK827" s="63"/>
      <c r="HL827" s="63"/>
      <c r="HM827" s="63"/>
      <c r="HN827" s="63"/>
      <c r="HO827" s="63"/>
      <c r="HP827" s="63"/>
      <c r="HQ827" s="63"/>
      <c r="HR827" s="63"/>
      <c r="HS827" s="63"/>
      <c r="HT827" s="63"/>
      <c r="HU827" s="63"/>
      <c r="HV827" s="63"/>
      <c r="HW827" s="63"/>
      <c r="HX827" s="63"/>
      <c r="HY827" s="63"/>
      <c r="HZ827" s="63"/>
      <c r="IA827" s="63"/>
      <c r="IB827" s="63"/>
      <c r="IC827" s="63"/>
      <c r="ID827" s="63"/>
      <c r="IE827" s="63"/>
      <c r="IF827" s="63"/>
      <c r="IG827" s="63"/>
      <c r="IH827" s="63"/>
      <c r="II827" s="63"/>
      <c r="IJ827" s="63"/>
      <c r="IK827" s="63"/>
      <c r="IL827" s="63"/>
      <c r="IM827" s="63"/>
      <c r="IN827" s="63"/>
      <c r="IO827" s="63"/>
    </row>
    <row r="828" spans="1:249" s="39" customFormat="1" ht="55.2" x14ac:dyDescent="0.3">
      <c r="A828" s="119">
        <v>2990</v>
      </c>
      <c r="B828" s="119" t="s">
        <v>3766</v>
      </c>
      <c r="C828" s="441" t="s">
        <v>3767</v>
      </c>
      <c r="D828" s="117" t="s">
        <v>8153</v>
      </c>
      <c r="E828" s="134" t="s">
        <v>3966</v>
      </c>
      <c r="F828" s="569">
        <v>11130</v>
      </c>
      <c r="G828" s="134" t="s">
        <v>3979</v>
      </c>
      <c r="H828" s="441">
        <v>2013</v>
      </c>
      <c r="I828" s="134" t="s">
        <v>3980</v>
      </c>
      <c r="J828" s="564">
        <v>96044.5</v>
      </c>
      <c r="K828" s="441" t="s">
        <v>6273</v>
      </c>
      <c r="L828" s="134" t="s">
        <v>3969</v>
      </c>
      <c r="M828" s="134" t="s">
        <v>3970</v>
      </c>
      <c r="N828" s="134" t="s">
        <v>3971</v>
      </c>
      <c r="O828" s="134" t="s">
        <v>3972</v>
      </c>
      <c r="P828" s="134" t="s">
        <v>3981</v>
      </c>
      <c r="Q828" s="565">
        <v>22.35</v>
      </c>
      <c r="R828" s="565"/>
      <c r="S828" s="565">
        <f>(1500+0+120+3000+0+0)/2088*1</f>
        <v>2.2126436781609193</v>
      </c>
      <c r="T828" s="565">
        <v>22.35</v>
      </c>
      <c r="U828" s="565">
        <f t="shared" si="24"/>
        <v>24.562643678160921</v>
      </c>
      <c r="V828" s="441">
        <v>100</v>
      </c>
      <c r="W828" s="441">
        <v>100</v>
      </c>
      <c r="X828" s="566" t="s">
        <v>3774</v>
      </c>
      <c r="Y828" s="470"/>
      <c r="Z828" s="470"/>
      <c r="AA828" s="470"/>
      <c r="AB828" s="441">
        <v>67</v>
      </c>
      <c r="AC828" s="470"/>
      <c r="AD828" s="565">
        <v>12.57</v>
      </c>
      <c r="AE828" s="119">
        <v>5</v>
      </c>
      <c r="AF828" s="441">
        <v>100</v>
      </c>
      <c r="AG828" s="567" t="s">
        <v>3974</v>
      </c>
      <c r="AH828" s="441" t="s">
        <v>3975</v>
      </c>
      <c r="AI828" s="441">
        <v>85</v>
      </c>
      <c r="AJ828" s="441" t="s">
        <v>8153</v>
      </c>
      <c r="AK828" s="441" t="s">
        <v>3880</v>
      </c>
      <c r="AL828" s="441">
        <v>15</v>
      </c>
      <c r="AM828" s="441"/>
      <c r="AN828" s="441"/>
      <c r="AO828" s="441"/>
      <c r="AP828" s="441"/>
      <c r="AQ828" s="441"/>
      <c r="AR828" s="441"/>
      <c r="AS828" s="441"/>
      <c r="AT828" s="441"/>
      <c r="AU828" s="441"/>
      <c r="AV828" s="441"/>
      <c r="AW828" s="441"/>
      <c r="AX828" s="441"/>
      <c r="AY828" s="568"/>
      <c r="AZ828" s="63"/>
      <c r="BA828" s="83"/>
      <c r="BB828" s="84"/>
      <c r="BC828" s="84"/>
      <c r="BD828" s="84"/>
      <c r="BE828" s="63"/>
      <c r="BF828" s="63"/>
      <c r="BG828" s="63"/>
      <c r="BH828" s="63"/>
      <c r="BI828" s="63"/>
      <c r="BJ828" s="63"/>
      <c r="BK828" s="63"/>
      <c r="BL828" s="63"/>
      <c r="BM828" s="63"/>
      <c r="BN828" s="63"/>
      <c r="BO828" s="63"/>
      <c r="BP828" s="63"/>
      <c r="BQ828" s="63"/>
      <c r="BR828" s="63"/>
      <c r="BS828" s="63"/>
      <c r="BT828" s="63"/>
      <c r="BU828" s="63"/>
      <c r="BV828" s="63"/>
      <c r="BW828" s="63"/>
      <c r="BX828" s="63"/>
      <c r="BY828" s="63"/>
      <c r="BZ828" s="63"/>
      <c r="CA828" s="63"/>
      <c r="CB828" s="63"/>
      <c r="CC828" s="63"/>
      <c r="CD828" s="63"/>
      <c r="CE828" s="63"/>
      <c r="CF828" s="63"/>
      <c r="CG828" s="63"/>
      <c r="CH828" s="63"/>
      <c r="CI828" s="63"/>
      <c r="CJ828" s="63"/>
      <c r="CK828" s="63"/>
      <c r="CL828" s="63"/>
      <c r="CM828" s="63"/>
      <c r="CN828" s="63"/>
      <c r="CO828" s="63"/>
      <c r="CP828" s="63"/>
      <c r="CQ828" s="63"/>
      <c r="CR828" s="63"/>
      <c r="CS828" s="63"/>
      <c r="CT828" s="63"/>
      <c r="CU828" s="63"/>
      <c r="CV828" s="63"/>
      <c r="CW828" s="63"/>
      <c r="CX828" s="63"/>
      <c r="CY828" s="63"/>
      <c r="CZ828" s="63"/>
      <c r="DA828" s="63"/>
      <c r="DB828" s="63"/>
      <c r="DC828" s="63"/>
      <c r="DD828" s="63"/>
      <c r="DE828" s="63"/>
      <c r="DF828" s="63"/>
      <c r="DG828" s="63"/>
      <c r="DH828" s="63"/>
      <c r="DI828" s="63"/>
      <c r="DJ828" s="63"/>
      <c r="DK828" s="63"/>
      <c r="DL828" s="63"/>
      <c r="DM828" s="63"/>
      <c r="DN828" s="63"/>
      <c r="DO828" s="63"/>
      <c r="DP828" s="63"/>
      <c r="DQ828" s="63"/>
      <c r="DR828" s="63"/>
      <c r="DS828" s="63"/>
      <c r="DT828" s="63"/>
      <c r="DU828" s="63"/>
      <c r="DV828" s="63"/>
      <c r="DW828" s="63"/>
      <c r="DX828" s="63"/>
      <c r="DY828" s="63"/>
      <c r="DZ828" s="63"/>
      <c r="EA828" s="63"/>
      <c r="EB828" s="63"/>
      <c r="EC828" s="63"/>
      <c r="ED828" s="63"/>
      <c r="EE828" s="63"/>
      <c r="EF828" s="63"/>
      <c r="EG828" s="63"/>
      <c r="EH828" s="63"/>
      <c r="EI828" s="63"/>
      <c r="EJ828" s="63"/>
      <c r="EK828" s="63"/>
      <c r="EL828" s="63"/>
      <c r="EM828" s="63"/>
      <c r="EN828" s="63"/>
      <c r="EO828" s="63"/>
      <c r="EP828" s="63"/>
      <c r="EQ828" s="63"/>
      <c r="ER828" s="63"/>
      <c r="ES828" s="63"/>
      <c r="ET828" s="63"/>
      <c r="EU828" s="63"/>
      <c r="EV828" s="63"/>
      <c r="EW828" s="63"/>
      <c r="EX828" s="63"/>
      <c r="EY828" s="63"/>
      <c r="EZ828" s="63"/>
      <c r="FA828" s="63"/>
      <c r="FB828" s="63"/>
      <c r="FC828" s="63"/>
      <c r="FD828" s="63"/>
      <c r="FE828" s="63"/>
      <c r="FF828" s="63"/>
      <c r="FG828" s="63"/>
      <c r="FH828" s="63"/>
      <c r="FI828" s="63"/>
      <c r="FJ828" s="63"/>
      <c r="FK828" s="63"/>
      <c r="FL828" s="63"/>
      <c r="FM828" s="63"/>
      <c r="FN828" s="63"/>
      <c r="FO828" s="63"/>
      <c r="FP828" s="63"/>
      <c r="FQ828" s="63"/>
      <c r="FR828" s="63"/>
      <c r="FS828" s="63"/>
      <c r="FT828" s="63"/>
      <c r="FU828" s="63"/>
      <c r="FV828" s="63"/>
      <c r="FW828" s="63"/>
      <c r="FX828" s="63"/>
      <c r="FY828" s="63"/>
      <c r="FZ828" s="63"/>
      <c r="GA828" s="63"/>
      <c r="GB828" s="63"/>
      <c r="GC828" s="63"/>
      <c r="GD828" s="63"/>
      <c r="GE828" s="63"/>
      <c r="GF828" s="63"/>
      <c r="GG828" s="63"/>
      <c r="GH828" s="63"/>
      <c r="GI828" s="63"/>
      <c r="GJ828" s="63"/>
      <c r="GK828" s="63"/>
      <c r="GL828" s="63"/>
      <c r="GM828" s="63"/>
      <c r="GN828" s="63"/>
      <c r="GO828" s="63"/>
      <c r="GP828" s="63"/>
      <c r="GQ828" s="63"/>
      <c r="GR828" s="63"/>
      <c r="GS828" s="63"/>
      <c r="GT828" s="63"/>
      <c r="GU828" s="63"/>
      <c r="GV828" s="63"/>
      <c r="GW828" s="63"/>
      <c r="GX828" s="63"/>
      <c r="GY828" s="63"/>
      <c r="GZ828" s="63"/>
      <c r="HA828" s="63"/>
      <c r="HB828" s="63"/>
      <c r="HC828" s="63"/>
      <c r="HD828" s="63"/>
      <c r="HE828" s="63"/>
      <c r="HF828" s="63"/>
      <c r="HG828" s="63"/>
      <c r="HH828" s="63"/>
      <c r="HI828" s="63"/>
      <c r="HJ828" s="63"/>
      <c r="HK828" s="63"/>
      <c r="HL828" s="63"/>
      <c r="HM828" s="63"/>
      <c r="HN828" s="63"/>
      <c r="HO828" s="63"/>
      <c r="HP828" s="63"/>
      <c r="HQ828" s="63"/>
      <c r="HR828" s="63"/>
      <c r="HS828" s="63"/>
      <c r="HT828" s="63"/>
      <c r="HU828" s="63"/>
      <c r="HV828" s="63"/>
      <c r="HW828" s="63"/>
      <c r="HX828" s="63"/>
      <c r="HY828" s="63"/>
      <c r="HZ828" s="63"/>
      <c r="IA828" s="63"/>
      <c r="IB828" s="63"/>
      <c r="IC828" s="63"/>
      <c r="ID828" s="63"/>
      <c r="IE828" s="63"/>
      <c r="IF828" s="63"/>
      <c r="IG828" s="63"/>
      <c r="IH828" s="63"/>
      <c r="II828" s="63"/>
      <c r="IJ828" s="63"/>
      <c r="IK828" s="63"/>
      <c r="IL828" s="63"/>
      <c r="IM828" s="63"/>
      <c r="IN828" s="63"/>
      <c r="IO828" s="63"/>
    </row>
    <row r="829" spans="1:249" s="39" customFormat="1" ht="69" x14ac:dyDescent="0.3">
      <c r="A829" s="119">
        <v>2990</v>
      </c>
      <c r="B829" s="119" t="s">
        <v>3766</v>
      </c>
      <c r="C829" s="441" t="s">
        <v>3767</v>
      </c>
      <c r="D829" s="117" t="s">
        <v>8153</v>
      </c>
      <c r="E829" s="134" t="s">
        <v>3768</v>
      </c>
      <c r="F829" s="569" t="s">
        <v>4029</v>
      </c>
      <c r="G829" s="134" t="s">
        <v>3982</v>
      </c>
      <c r="H829" s="441">
        <v>2012</v>
      </c>
      <c r="I829" s="441" t="s">
        <v>3982</v>
      </c>
      <c r="J829" s="564">
        <v>77992.320000000007</v>
      </c>
      <c r="K829" s="441" t="s">
        <v>6273</v>
      </c>
      <c r="L829" s="134" t="s">
        <v>3770</v>
      </c>
      <c r="M829" s="134" t="s">
        <v>3771</v>
      </c>
      <c r="N829" s="134" t="s">
        <v>3983</v>
      </c>
      <c r="O829" s="134" t="s">
        <v>3984</v>
      </c>
      <c r="P829" s="134" t="s">
        <v>3985</v>
      </c>
      <c r="Q829" s="565">
        <v>22.35</v>
      </c>
      <c r="R829" s="565"/>
      <c r="S829" s="565">
        <f>(1500+4000+120+200+0+0)/2088*1</f>
        <v>2.7873563218390807</v>
      </c>
      <c r="T829" s="565">
        <v>22.35</v>
      </c>
      <c r="U829" s="565">
        <f t="shared" si="24"/>
        <v>25.137356321839082</v>
      </c>
      <c r="V829" s="441">
        <v>100</v>
      </c>
      <c r="W829" s="441">
        <v>100</v>
      </c>
      <c r="X829" s="566" t="s">
        <v>3774</v>
      </c>
      <c r="Y829" s="470"/>
      <c r="Z829" s="470"/>
      <c r="AA829" s="470"/>
      <c r="AB829" s="441">
        <v>66</v>
      </c>
      <c r="AC829" s="470"/>
      <c r="AD829" s="565">
        <v>12.57</v>
      </c>
      <c r="AE829" s="119">
        <v>5</v>
      </c>
      <c r="AF829" s="441">
        <v>100</v>
      </c>
      <c r="AG829" s="567" t="s">
        <v>3986</v>
      </c>
      <c r="AH829" s="441" t="s">
        <v>3987</v>
      </c>
      <c r="AI829" s="441">
        <v>70</v>
      </c>
      <c r="AJ829" s="441" t="s">
        <v>8153</v>
      </c>
      <c r="AK829" s="441" t="s">
        <v>3880</v>
      </c>
      <c r="AL829" s="441">
        <v>30</v>
      </c>
      <c r="AM829" s="441"/>
      <c r="AN829" s="441"/>
      <c r="AO829" s="441"/>
      <c r="AP829" s="441"/>
      <c r="AQ829" s="441"/>
      <c r="AR829" s="441"/>
      <c r="AS829" s="441"/>
      <c r="AT829" s="441"/>
      <c r="AU829" s="441"/>
      <c r="AV829" s="441"/>
      <c r="AW829" s="441"/>
      <c r="AX829" s="441"/>
      <c r="AY829" s="568"/>
      <c r="AZ829" s="63"/>
      <c r="BA829" s="83"/>
      <c r="BB829" s="84"/>
      <c r="BC829" s="84"/>
      <c r="BD829" s="84"/>
      <c r="BE829" s="63"/>
      <c r="BF829" s="63"/>
      <c r="BG829" s="63"/>
      <c r="BH829" s="63"/>
      <c r="BI829" s="63"/>
      <c r="BJ829" s="63"/>
      <c r="BK829" s="63"/>
      <c r="BL829" s="63"/>
      <c r="BM829" s="63"/>
      <c r="BN829" s="63"/>
      <c r="BO829" s="63"/>
      <c r="BP829" s="63"/>
      <c r="BQ829" s="63"/>
      <c r="BR829" s="63"/>
      <c r="BS829" s="63"/>
      <c r="BT829" s="63"/>
      <c r="BU829" s="63"/>
      <c r="BV829" s="63"/>
      <c r="BW829" s="63"/>
      <c r="BX829" s="63"/>
      <c r="BY829" s="63"/>
      <c r="BZ829" s="63"/>
      <c r="CA829" s="63"/>
      <c r="CB829" s="63"/>
      <c r="CC829" s="63"/>
      <c r="CD829" s="63"/>
      <c r="CE829" s="63"/>
      <c r="CF829" s="63"/>
      <c r="CG829" s="63"/>
      <c r="CH829" s="63"/>
      <c r="CI829" s="63"/>
      <c r="CJ829" s="63"/>
      <c r="CK829" s="63"/>
      <c r="CL829" s="63"/>
      <c r="CM829" s="63"/>
      <c r="CN829" s="63"/>
      <c r="CO829" s="63"/>
      <c r="CP829" s="63"/>
      <c r="CQ829" s="63"/>
      <c r="CR829" s="63"/>
      <c r="CS829" s="63"/>
      <c r="CT829" s="63"/>
      <c r="CU829" s="63"/>
      <c r="CV829" s="63"/>
      <c r="CW829" s="63"/>
      <c r="CX829" s="63"/>
      <c r="CY829" s="63"/>
      <c r="CZ829" s="63"/>
      <c r="DA829" s="63"/>
      <c r="DB829" s="63"/>
      <c r="DC829" s="63"/>
      <c r="DD829" s="63"/>
      <c r="DE829" s="63"/>
      <c r="DF829" s="63"/>
      <c r="DG829" s="63"/>
      <c r="DH829" s="63"/>
      <c r="DI829" s="63"/>
      <c r="DJ829" s="63"/>
      <c r="DK829" s="63"/>
      <c r="DL829" s="63"/>
      <c r="DM829" s="63"/>
      <c r="DN829" s="63"/>
      <c r="DO829" s="63"/>
      <c r="DP829" s="63"/>
      <c r="DQ829" s="63"/>
      <c r="DR829" s="63"/>
      <c r="DS829" s="63"/>
      <c r="DT829" s="63"/>
      <c r="DU829" s="63"/>
      <c r="DV829" s="63"/>
      <c r="DW829" s="63"/>
      <c r="DX829" s="63"/>
      <c r="DY829" s="63"/>
      <c r="DZ829" s="63"/>
      <c r="EA829" s="63"/>
      <c r="EB829" s="63"/>
      <c r="EC829" s="63"/>
      <c r="ED829" s="63"/>
      <c r="EE829" s="63"/>
      <c r="EF829" s="63"/>
      <c r="EG829" s="63"/>
      <c r="EH829" s="63"/>
      <c r="EI829" s="63"/>
      <c r="EJ829" s="63"/>
      <c r="EK829" s="63"/>
      <c r="EL829" s="63"/>
      <c r="EM829" s="63"/>
      <c r="EN829" s="63"/>
      <c r="EO829" s="63"/>
      <c r="EP829" s="63"/>
      <c r="EQ829" s="63"/>
      <c r="ER829" s="63"/>
      <c r="ES829" s="63"/>
      <c r="ET829" s="63"/>
      <c r="EU829" s="63"/>
      <c r="EV829" s="63"/>
      <c r="EW829" s="63"/>
      <c r="EX829" s="63"/>
      <c r="EY829" s="63"/>
      <c r="EZ829" s="63"/>
      <c r="FA829" s="63"/>
      <c r="FB829" s="63"/>
      <c r="FC829" s="63"/>
      <c r="FD829" s="63"/>
      <c r="FE829" s="63"/>
      <c r="FF829" s="63"/>
      <c r="FG829" s="63"/>
      <c r="FH829" s="63"/>
      <c r="FI829" s="63"/>
      <c r="FJ829" s="63"/>
      <c r="FK829" s="63"/>
      <c r="FL829" s="63"/>
      <c r="FM829" s="63"/>
      <c r="FN829" s="63"/>
      <c r="FO829" s="63"/>
      <c r="FP829" s="63"/>
      <c r="FQ829" s="63"/>
      <c r="FR829" s="63"/>
      <c r="FS829" s="63"/>
      <c r="FT829" s="63"/>
      <c r="FU829" s="63"/>
      <c r="FV829" s="63"/>
      <c r="FW829" s="63"/>
      <c r="FX829" s="63"/>
      <c r="FY829" s="63"/>
      <c r="FZ829" s="63"/>
      <c r="GA829" s="63"/>
      <c r="GB829" s="63"/>
      <c r="GC829" s="63"/>
      <c r="GD829" s="63"/>
      <c r="GE829" s="63"/>
      <c r="GF829" s="63"/>
      <c r="GG829" s="63"/>
      <c r="GH829" s="63"/>
      <c r="GI829" s="63"/>
      <c r="GJ829" s="63"/>
      <c r="GK829" s="63"/>
      <c r="GL829" s="63"/>
      <c r="GM829" s="63"/>
      <c r="GN829" s="63"/>
      <c r="GO829" s="63"/>
      <c r="GP829" s="63"/>
      <c r="GQ829" s="63"/>
      <c r="GR829" s="63"/>
      <c r="GS829" s="63"/>
      <c r="GT829" s="63"/>
      <c r="GU829" s="63"/>
      <c r="GV829" s="63"/>
      <c r="GW829" s="63"/>
      <c r="GX829" s="63"/>
      <c r="GY829" s="63"/>
      <c r="GZ829" s="63"/>
      <c r="HA829" s="63"/>
      <c r="HB829" s="63"/>
      <c r="HC829" s="63"/>
      <c r="HD829" s="63"/>
      <c r="HE829" s="63"/>
      <c r="HF829" s="63"/>
      <c r="HG829" s="63"/>
      <c r="HH829" s="63"/>
      <c r="HI829" s="63"/>
      <c r="HJ829" s="63"/>
      <c r="HK829" s="63"/>
      <c r="HL829" s="63"/>
      <c r="HM829" s="63"/>
      <c r="HN829" s="63"/>
      <c r="HO829" s="63"/>
      <c r="HP829" s="63"/>
      <c r="HQ829" s="63"/>
      <c r="HR829" s="63"/>
      <c r="HS829" s="63"/>
      <c r="HT829" s="63"/>
      <c r="HU829" s="63"/>
      <c r="HV829" s="63"/>
      <c r="HW829" s="63"/>
      <c r="HX829" s="63"/>
      <c r="HY829" s="63"/>
      <c r="HZ829" s="63"/>
      <c r="IA829" s="63"/>
      <c r="IB829" s="63"/>
      <c r="IC829" s="63"/>
      <c r="ID829" s="63"/>
      <c r="IE829" s="63"/>
      <c r="IF829" s="63"/>
      <c r="IG829" s="63"/>
      <c r="IH829" s="63"/>
      <c r="II829" s="63"/>
      <c r="IJ829" s="63"/>
      <c r="IK829" s="63"/>
      <c r="IL829" s="63"/>
      <c r="IM829" s="63"/>
      <c r="IN829" s="63"/>
      <c r="IO829" s="63"/>
    </row>
    <row r="830" spans="1:249" s="39" customFormat="1" ht="96.6" x14ac:dyDescent="0.3">
      <c r="A830" s="119">
        <v>2990</v>
      </c>
      <c r="B830" s="119" t="s">
        <v>3766</v>
      </c>
      <c r="C830" s="441" t="s">
        <v>3767</v>
      </c>
      <c r="D830" s="117" t="s">
        <v>8153</v>
      </c>
      <c r="E830" s="134" t="s">
        <v>3768</v>
      </c>
      <c r="F830" s="569" t="s">
        <v>4029</v>
      </c>
      <c r="G830" s="134" t="s">
        <v>3988</v>
      </c>
      <c r="H830" s="441">
        <v>2013</v>
      </c>
      <c r="I830" s="134" t="s">
        <v>3989</v>
      </c>
      <c r="J830" s="574">
        <v>532520.57000000007</v>
      </c>
      <c r="K830" s="441" t="s">
        <v>6273</v>
      </c>
      <c r="L830" s="134" t="s">
        <v>3770</v>
      </c>
      <c r="M830" s="134" t="s">
        <v>3771</v>
      </c>
      <c r="N830" s="134" t="s">
        <v>3990</v>
      </c>
      <c r="O830" s="441" t="s">
        <v>3991</v>
      </c>
      <c r="P830" s="134" t="s">
        <v>3992</v>
      </c>
      <c r="Q830" s="565">
        <v>22.35</v>
      </c>
      <c r="R830" s="565"/>
      <c r="S830" s="565">
        <f>(2500+0+500+1500+0+0)/2088*1</f>
        <v>2.1551724137931036</v>
      </c>
      <c r="T830" s="565">
        <v>22.35</v>
      </c>
      <c r="U830" s="565">
        <f t="shared" si="24"/>
        <v>24.505172413793105</v>
      </c>
      <c r="V830" s="441">
        <v>100</v>
      </c>
      <c r="W830" s="441">
        <v>100</v>
      </c>
      <c r="X830" s="566" t="s">
        <v>3774</v>
      </c>
      <c r="Y830" s="470"/>
      <c r="Z830" s="470"/>
      <c r="AA830" s="470"/>
      <c r="AB830" s="441">
        <v>66</v>
      </c>
      <c r="AC830" s="470"/>
      <c r="AD830" s="565">
        <v>12.57</v>
      </c>
      <c r="AE830" s="119">
        <v>5</v>
      </c>
      <c r="AF830" s="441">
        <v>100</v>
      </c>
      <c r="AG830" s="567" t="s">
        <v>3986</v>
      </c>
      <c r="AH830" s="441" t="s">
        <v>3987</v>
      </c>
      <c r="AI830" s="441">
        <v>90</v>
      </c>
      <c r="AJ830" s="441" t="s">
        <v>8153</v>
      </c>
      <c r="AK830" s="441" t="s">
        <v>3880</v>
      </c>
      <c r="AL830" s="441">
        <v>10</v>
      </c>
      <c r="AM830" s="441"/>
      <c r="AN830" s="441"/>
      <c r="AO830" s="441"/>
      <c r="AP830" s="441"/>
      <c r="AQ830" s="441"/>
      <c r="AR830" s="441"/>
      <c r="AS830" s="441"/>
      <c r="AT830" s="441"/>
      <c r="AU830" s="441"/>
      <c r="AV830" s="441"/>
      <c r="AW830" s="441"/>
      <c r="AX830" s="441"/>
      <c r="AY830" s="568"/>
      <c r="AZ830" s="63"/>
      <c r="BA830" s="83"/>
      <c r="BB830" s="84"/>
      <c r="BC830" s="84"/>
      <c r="BD830" s="84"/>
      <c r="BE830" s="63"/>
      <c r="BF830" s="63"/>
      <c r="BG830" s="63"/>
      <c r="BH830" s="63"/>
      <c r="BI830" s="63"/>
      <c r="BJ830" s="63"/>
      <c r="BK830" s="63"/>
      <c r="BL830" s="63"/>
      <c r="BM830" s="63"/>
      <c r="BN830" s="63"/>
      <c r="BO830" s="63"/>
      <c r="BP830" s="63"/>
      <c r="BQ830" s="63"/>
      <c r="BR830" s="63"/>
      <c r="BS830" s="63"/>
      <c r="BT830" s="63"/>
      <c r="BU830" s="63"/>
      <c r="BV830" s="63"/>
      <c r="BW830" s="63"/>
      <c r="BX830" s="63"/>
      <c r="BY830" s="63"/>
      <c r="BZ830" s="63"/>
      <c r="CA830" s="63"/>
      <c r="CB830" s="63"/>
      <c r="CC830" s="63"/>
      <c r="CD830" s="63"/>
      <c r="CE830" s="63"/>
      <c r="CF830" s="63"/>
      <c r="CG830" s="63"/>
      <c r="CH830" s="63"/>
      <c r="CI830" s="63"/>
      <c r="CJ830" s="63"/>
      <c r="CK830" s="63"/>
      <c r="CL830" s="63"/>
      <c r="CM830" s="63"/>
      <c r="CN830" s="63"/>
      <c r="CO830" s="63"/>
      <c r="CP830" s="63"/>
      <c r="CQ830" s="63"/>
      <c r="CR830" s="63"/>
      <c r="CS830" s="63"/>
      <c r="CT830" s="63"/>
      <c r="CU830" s="63"/>
      <c r="CV830" s="63"/>
      <c r="CW830" s="63"/>
      <c r="CX830" s="63"/>
      <c r="CY830" s="63"/>
      <c r="CZ830" s="63"/>
      <c r="DA830" s="63"/>
      <c r="DB830" s="63"/>
      <c r="DC830" s="63"/>
      <c r="DD830" s="63"/>
      <c r="DE830" s="63"/>
      <c r="DF830" s="63"/>
      <c r="DG830" s="63"/>
      <c r="DH830" s="63"/>
      <c r="DI830" s="63"/>
      <c r="DJ830" s="63"/>
      <c r="DK830" s="63"/>
      <c r="DL830" s="63"/>
      <c r="DM830" s="63"/>
      <c r="DN830" s="63"/>
      <c r="DO830" s="63"/>
      <c r="DP830" s="63"/>
      <c r="DQ830" s="63"/>
      <c r="DR830" s="63"/>
      <c r="DS830" s="63"/>
      <c r="DT830" s="63"/>
      <c r="DU830" s="63"/>
      <c r="DV830" s="63"/>
      <c r="DW830" s="63"/>
      <c r="DX830" s="63"/>
      <c r="DY830" s="63"/>
      <c r="DZ830" s="63"/>
      <c r="EA830" s="63"/>
      <c r="EB830" s="63"/>
      <c r="EC830" s="63"/>
      <c r="ED830" s="63"/>
      <c r="EE830" s="63"/>
      <c r="EF830" s="63"/>
      <c r="EG830" s="63"/>
      <c r="EH830" s="63"/>
      <c r="EI830" s="63"/>
      <c r="EJ830" s="63"/>
      <c r="EK830" s="63"/>
      <c r="EL830" s="63"/>
      <c r="EM830" s="63"/>
      <c r="EN830" s="63"/>
      <c r="EO830" s="63"/>
      <c r="EP830" s="63"/>
      <c r="EQ830" s="63"/>
      <c r="ER830" s="63"/>
      <c r="ES830" s="63"/>
      <c r="ET830" s="63"/>
      <c r="EU830" s="63"/>
      <c r="EV830" s="63"/>
      <c r="EW830" s="63"/>
      <c r="EX830" s="63"/>
      <c r="EY830" s="63"/>
      <c r="EZ830" s="63"/>
      <c r="FA830" s="63"/>
      <c r="FB830" s="63"/>
      <c r="FC830" s="63"/>
      <c r="FD830" s="63"/>
      <c r="FE830" s="63"/>
      <c r="FF830" s="63"/>
      <c r="FG830" s="63"/>
      <c r="FH830" s="63"/>
      <c r="FI830" s="63"/>
      <c r="FJ830" s="63"/>
      <c r="FK830" s="63"/>
      <c r="FL830" s="63"/>
      <c r="FM830" s="63"/>
      <c r="FN830" s="63"/>
      <c r="FO830" s="63"/>
      <c r="FP830" s="63"/>
      <c r="FQ830" s="63"/>
      <c r="FR830" s="63"/>
      <c r="FS830" s="63"/>
      <c r="FT830" s="63"/>
      <c r="FU830" s="63"/>
      <c r="FV830" s="63"/>
      <c r="FW830" s="63"/>
      <c r="FX830" s="63"/>
      <c r="FY830" s="63"/>
      <c r="FZ830" s="63"/>
      <c r="GA830" s="63"/>
      <c r="GB830" s="63"/>
      <c r="GC830" s="63"/>
      <c r="GD830" s="63"/>
      <c r="GE830" s="63"/>
      <c r="GF830" s="63"/>
      <c r="GG830" s="63"/>
      <c r="GH830" s="63"/>
      <c r="GI830" s="63"/>
      <c r="GJ830" s="63"/>
      <c r="GK830" s="63"/>
      <c r="GL830" s="63"/>
      <c r="GM830" s="63"/>
      <c r="GN830" s="63"/>
      <c r="GO830" s="63"/>
      <c r="GP830" s="63"/>
      <c r="GQ830" s="63"/>
      <c r="GR830" s="63"/>
      <c r="GS830" s="63"/>
      <c r="GT830" s="63"/>
      <c r="GU830" s="63"/>
      <c r="GV830" s="63"/>
      <c r="GW830" s="63"/>
      <c r="GX830" s="63"/>
      <c r="GY830" s="63"/>
      <c r="GZ830" s="63"/>
      <c r="HA830" s="63"/>
      <c r="HB830" s="63"/>
      <c r="HC830" s="63"/>
      <c r="HD830" s="63"/>
      <c r="HE830" s="63"/>
      <c r="HF830" s="63"/>
      <c r="HG830" s="63"/>
      <c r="HH830" s="63"/>
      <c r="HI830" s="63"/>
      <c r="HJ830" s="63"/>
      <c r="HK830" s="63"/>
      <c r="HL830" s="63"/>
      <c r="HM830" s="63"/>
      <c r="HN830" s="63"/>
      <c r="HO830" s="63"/>
      <c r="HP830" s="63"/>
      <c r="HQ830" s="63"/>
      <c r="HR830" s="63"/>
      <c r="HS830" s="63"/>
      <c r="HT830" s="63"/>
      <c r="HU830" s="63"/>
      <c r="HV830" s="63"/>
      <c r="HW830" s="63"/>
      <c r="HX830" s="63"/>
      <c r="HY830" s="63"/>
      <c r="HZ830" s="63"/>
      <c r="IA830" s="63"/>
      <c r="IB830" s="63"/>
      <c r="IC830" s="63"/>
      <c r="ID830" s="63"/>
      <c r="IE830" s="63"/>
      <c r="IF830" s="63"/>
      <c r="IG830" s="63"/>
      <c r="IH830" s="63"/>
      <c r="II830" s="63"/>
      <c r="IJ830" s="63"/>
      <c r="IK830" s="63"/>
      <c r="IL830" s="63"/>
      <c r="IM830" s="63"/>
      <c r="IN830" s="63"/>
      <c r="IO830" s="63"/>
    </row>
    <row r="831" spans="1:249" s="39" customFormat="1" ht="41.4" x14ac:dyDescent="0.3">
      <c r="A831" s="119">
        <v>2990</v>
      </c>
      <c r="B831" s="119" t="s">
        <v>3766</v>
      </c>
      <c r="C831" s="441" t="s">
        <v>3767</v>
      </c>
      <c r="D831" s="117" t="s">
        <v>8153</v>
      </c>
      <c r="E831" s="134" t="s">
        <v>3768</v>
      </c>
      <c r="F831" s="569" t="s">
        <v>4029</v>
      </c>
      <c r="G831" s="134" t="s">
        <v>3993</v>
      </c>
      <c r="H831" s="441">
        <v>2013</v>
      </c>
      <c r="I831" s="134" t="s">
        <v>3994</v>
      </c>
      <c r="J831" s="564">
        <v>77689.2</v>
      </c>
      <c r="K831" s="441" t="s">
        <v>6273</v>
      </c>
      <c r="L831" s="134" t="s">
        <v>3770</v>
      </c>
      <c r="M831" s="134" t="s">
        <v>3771</v>
      </c>
      <c r="N831" s="134" t="s">
        <v>3995</v>
      </c>
      <c r="O831" s="191" t="s">
        <v>3996</v>
      </c>
      <c r="P831" s="134" t="s">
        <v>3997</v>
      </c>
      <c r="Q831" s="565">
        <v>22.35</v>
      </c>
      <c r="R831" s="565"/>
      <c r="S831" s="565">
        <f>(10000+15000+120+500+0+0)/2088*1</f>
        <v>12.270114942528735</v>
      </c>
      <c r="T831" s="565">
        <v>22.35</v>
      </c>
      <c r="U831" s="565">
        <f t="shared" si="24"/>
        <v>34.620114942528737</v>
      </c>
      <c r="V831" s="441">
        <v>100</v>
      </c>
      <c r="W831" s="441">
        <v>100</v>
      </c>
      <c r="X831" s="566" t="s">
        <v>3774</v>
      </c>
      <c r="Y831" s="470"/>
      <c r="Z831" s="470"/>
      <c r="AA831" s="470"/>
      <c r="AB831" s="441">
        <v>66</v>
      </c>
      <c r="AC831" s="470"/>
      <c r="AD831" s="565">
        <v>12.57</v>
      </c>
      <c r="AE831" s="119">
        <v>5</v>
      </c>
      <c r="AF831" s="441">
        <v>100</v>
      </c>
      <c r="AG831" s="567" t="s">
        <v>3986</v>
      </c>
      <c r="AH831" s="441" t="s">
        <v>3987</v>
      </c>
      <c r="AI831" s="441">
        <v>70</v>
      </c>
      <c r="AJ831" s="441" t="s">
        <v>8153</v>
      </c>
      <c r="AK831" s="441" t="s">
        <v>3880</v>
      </c>
      <c r="AL831" s="441">
        <v>30</v>
      </c>
      <c r="AM831" s="441"/>
      <c r="AN831" s="441"/>
      <c r="AO831" s="441"/>
      <c r="AP831" s="441"/>
      <c r="AQ831" s="441"/>
      <c r="AR831" s="441"/>
      <c r="AS831" s="441"/>
      <c r="AT831" s="441"/>
      <c r="AU831" s="441"/>
      <c r="AV831" s="441"/>
      <c r="AW831" s="441"/>
      <c r="AX831" s="441"/>
      <c r="AY831" s="568"/>
      <c r="AZ831" s="63"/>
      <c r="BA831" s="83"/>
      <c r="BB831" s="84"/>
      <c r="BC831" s="84"/>
      <c r="BD831" s="84"/>
      <c r="BE831" s="63"/>
      <c r="BF831" s="63"/>
      <c r="BG831" s="63"/>
      <c r="BH831" s="63"/>
      <c r="BI831" s="63"/>
      <c r="BJ831" s="63"/>
      <c r="BK831" s="63"/>
      <c r="BL831" s="63"/>
      <c r="BM831" s="63"/>
      <c r="BN831" s="63"/>
      <c r="BO831" s="63"/>
      <c r="BP831" s="63"/>
      <c r="BQ831" s="63"/>
      <c r="BR831" s="63"/>
      <c r="BS831" s="63"/>
      <c r="BT831" s="63"/>
      <c r="BU831" s="63"/>
      <c r="BV831" s="63"/>
      <c r="BW831" s="63"/>
      <c r="BX831" s="63"/>
      <c r="BY831" s="63"/>
      <c r="BZ831" s="63"/>
      <c r="CA831" s="63"/>
      <c r="CB831" s="63"/>
      <c r="CC831" s="63"/>
      <c r="CD831" s="63"/>
      <c r="CE831" s="63"/>
      <c r="CF831" s="63"/>
      <c r="CG831" s="63"/>
      <c r="CH831" s="63"/>
      <c r="CI831" s="63"/>
      <c r="CJ831" s="63"/>
      <c r="CK831" s="63"/>
      <c r="CL831" s="63"/>
      <c r="CM831" s="63"/>
      <c r="CN831" s="63"/>
      <c r="CO831" s="63"/>
      <c r="CP831" s="63"/>
      <c r="CQ831" s="63"/>
      <c r="CR831" s="63"/>
      <c r="CS831" s="63"/>
      <c r="CT831" s="63"/>
      <c r="CU831" s="63"/>
      <c r="CV831" s="63"/>
      <c r="CW831" s="63"/>
      <c r="CX831" s="63"/>
      <c r="CY831" s="63"/>
      <c r="CZ831" s="63"/>
      <c r="DA831" s="63"/>
      <c r="DB831" s="63"/>
      <c r="DC831" s="63"/>
      <c r="DD831" s="63"/>
      <c r="DE831" s="63"/>
      <c r="DF831" s="63"/>
      <c r="DG831" s="63"/>
      <c r="DH831" s="63"/>
      <c r="DI831" s="63"/>
      <c r="DJ831" s="63"/>
      <c r="DK831" s="63"/>
      <c r="DL831" s="63"/>
      <c r="DM831" s="63"/>
      <c r="DN831" s="63"/>
      <c r="DO831" s="63"/>
      <c r="DP831" s="63"/>
      <c r="DQ831" s="63"/>
      <c r="DR831" s="63"/>
      <c r="DS831" s="63"/>
      <c r="DT831" s="63"/>
      <c r="DU831" s="63"/>
      <c r="DV831" s="63"/>
      <c r="DW831" s="63"/>
      <c r="DX831" s="63"/>
      <c r="DY831" s="63"/>
      <c r="DZ831" s="63"/>
      <c r="EA831" s="63"/>
      <c r="EB831" s="63"/>
      <c r="EC831" s="63"/>
      <c r="ED831" s="63"/>
      <c r="EE831" s="63"/>
      <c r="EF831" s="63"/>
      <c r="EG831" s="63"/>
      <c r="EH831" s="63"/>
      <c r="EI831" s="63"/>
      <c r="EJ831" s="63"/>
      <c r="EK831" s="63"/>
      <c r="EL831" s="63"/>
      <c r="EM831" s="63"/>
      <c r="EN831" s="63"/>
      <c r="EO831" s="63"/>
      <c r="EP831" s="63"/>
      <c r="EQ831" s="63"/>
      <c r="ER831" s="63"/>
      <c r="ES831" s="63"/>
      <c r="ET831" s="63"/>
      <c r="EU831" s="63"/>
      <c r="EV831" s="63"/>
      <c r="EW831" s="63"/>
      <c r="EX831" s="63"/>
      <c r="EY831" s="63"/>
      <c r="EZ831" s="63"/>
      <c r="FA831" s="63"/>
      <c r="FB831" s="63"/>
      <c r="FC831" s="63"/>
      <c r="FD831" s="63"/>
      <c r="FE831" s="63"/>
      <c r="FF831" s="63"/>
      <c r="FG831" s="63"/>
      <c r="FH831" s="63"/>
      <c r="FI831" s="63"/>
      <c r="FJ831" s="63"/>
      <c r="FK831" s="63"/>
      <c r="FL831" s="63"/>
      <c r="FM831" s="63"/>
      <c r="FN831" s="63"/>
      <c r="FO831" s="63"/>
      <c r="FP831" s="63"/>
      <c r="FQ831" s="63"/>
      <c r="FR831" s="63"/>
      <c r="FS831" s="63"/>
      <c r="FT831" s="63"/>
      <c r="FU831" s="63"/>
      <c r="FV831" s="63"/>
      <c r="FW831" s="63"/>
      <c r="FX831" s="63"/>
      <c r="FY831" s="63"/>
      <c r="FZ831" s="63"/>
      <c r="GA831" s="63"/>
      <c r="GB831" s="63"/>
      <c r="GC831" s="63"/>
      <c r="GD831" s="63"/>
      <c r="GE831" s="63"/>
      <c r="GF831" s="63"/>
      <c r="GG831" s="63"/>
      <c r="GH831" s="63"/>
      <c r="GI831" s="63"/>
      <c r="GJ831" s="63"/>
      <c r="GK831" s="63"/>
      <c r="GL831" s="63"/>
      <c r="GM831" s="63"/>
      <c r="GN831" s="63"/>
      <c r="GO831" s="63"/>
      <c r="GP831" s="63"/>
      <c r="GQ831" s="63"/>
      <c r="GR831" s="63"/>
      <c r="GS831" s="63"/>
      <c r="GT831" s="63"/>
      <c r="GU831" s="63"/>
      <c r="GV831" s="63"/>
      <c r="GW831" s="63"/>
      <c r="GX831" s="63"/>
      <c r="GY831" s="63"/>
      <c r="GZ831" s="63"/>
      <c r="HA831" s="63"/>
      <c r="HB831" s="63"/>
      <c r="HC831" s="63"/>
      <c r="HD831" s="63"/>
      <c r="HE831" s="63"/>
      <c r="HF831" s="63"/>
      <c r="HG831" s="63"/>
      <c r="HH831" s="63"/>
      <c r="HI831" s="63"/>
      <c r="HJ831" s="63"/>
      <c r="HK831" s="63"/>
      <c r="HL831" s="63"/>
      <c r="HM831" s="63"/>
      <c r="HN831" s="63"/>
      <c r="HO831" s="63"/>
      <c r="HP831" s="63"/>
      <c r="HQ831" s="63"/>
      <c r="HR831" s="63"/>
      <c r="HS831" s="63"/>
      <c r="HT831" s="63"/>
      <c r="HU831" s="63"/>
      <c r="HV831" s="63"/>
      <c r="HW831" s="63"/>
      <c r="HX831" s="63"/>
      <c r="HY831" s="63"/>
      <c r="HZ831" s="63"/>
      <c r="IA831" s="63"/>
      <c r="IB831" s="63"/>
      <c r="IC831" s="63"/>
      <c r="ID831" s="63"/>
      <c r="IE831" s="63"/>
      <c r="IF831" s="63"/>
      <c r="IG831" s="63"/>
      <c r="IH831" s="63"/>
      <c r="II831" s="63"/>
      <c r="IJ831" s="63"/>
      <c r="IK831" s="63"/>
      <c r="IL831" s="63"/>
      <c r="IM831" s="63"/>
      <c r="IN831" s="63"/>
      <c r="IO831" s="63"/>
    </row>
    <row r="832" spans="1:249" s="39" customFormat="1" ht="96.6" x14ac:dyDescent="0.3">
      <c r="A832" s="119">
        <v>2990</v>
      </c>
      <c r="B832" s="119" t="s">
        <v>3766</v>
      </c>
      <c r="C832" s="441" t="s">
        <v>3767</v>
      </c>
      <c r="D832" s="117" t="s">
        <v>8153</v>
      </c>
      <c r="E832" s="134" t="s">
        <v>3768</v>
      </c>
      <c r="F832" s="569" t="s">
        <v>4029</v>
      </c>
      <c r="G832" s="134" t="s">
        <v>3998</v>
      </c>
      <c r="H832" s="441">
        <v>2011</v>
      </c>
      <c r="I832" s="134" t="s">
        <v>3999</v>
      </c>
      <c r="J832" s="564">
        <v>621414.93999999994</v>
      </c>
      <c r="K832" s="441" t="s">
        <v>6273</v>
      </c>
      <c r="L832" s="134" t="s">
        <v>3770</v>
      </c>
      <c r="M832" s="134" t="s">
        <v>3771</v>
      </c>
      <c r="N832" s="134" t="s">
        <v>4000</v>
      </c>
      <c r="O832" s="134" t="s">
        <v>4001</v>
      </c>
      <c r="P832" s="134" t="s">
        <v>4002</v>
      </c>
      <c r="Q832" s="565">
        <v>22.35</v>
      </c>
      <c r="R832" s="565"/>
      <c r="S832" s="565">
        <f>(10000+15000+120+5000+0+0)/2088*1</f>
        <v>14.425287356321839</v>
      </c>
      <c r="T832" s="565">
        <v>22.35</v>
      </c>
      <c r="U832" s="565">
        <f>SUM(R832:T832)</f>
        <v>36.77528735632184</v>
      </c>
      <c r="V832" s="441">
        <v>100</v>
      </c>
      <c r="W832" s="441">
        <f>ROUND(100/621414.94*621414.94,0)</f>
        <v>100</v>
      </c>
      <c r="X832" s="566" t="s">
        <v>3774</v>
      </c>
      <c r="Y832" s="470"/>
      <c r="Z832" s="470"/>
      <c r="AA832" s="470"/>
      <c r="AB832" s="441">
        <v>66</v>
      </c>
      <c r="AC832" s="470"/>
      <c r="AD832" s="565">
        <v>12.57</v>
      </c>
      <c r="AE832" s="119">
        <v>5</v>
      </c>
      <c r="AF832" s="441">
        <v>100</v>
      </c>
      <c r="AG832" s="567" t="s">
        <v>3986</v>
      </c>
      <c r="AH832" s="441" t="s">
        <v>3987</v>
      </c>
      <c r="AI832" s="441">
        <v>70</v>
      </c>
      <c r="AJ832" s="441" t="s">
        <v>8153</v>
      </c>
      <c r="AK832" s="441" t="s">
        <v>3880</v>
      </c>
      <c r="AL832" s="441">
        <v>30</v>
      </c>
      <c r="AM832" s="441"/>
      <c r="AN832" s="441"/>
      <c r="AO832" s="441"/>
      <c r="AP832" s="441"/>
      <c r="AQ832" s="441"/>
      <c r="AR832" s="441"/>
      <c r="AS832" s="441"/>
      <c r="AT832" s="441"/>
      <c r="AU832" s="441"/>
      <c r="AV832" s="441"/>
      <c r="AW832" s="441"/>
      <c r="AX832" s="441"/>
      <c r="AY832" s="568"/>
      <c r="AZ832" s="63"/>
      <c r="BA832" s="83"/>
      <c r="BB832" s="84"/>
      <c r="BC832" s="84"/>
      <c r="BD832" s="84"/>
      <c r="BE832" s="63"/>
      <c r="BF832" s="63"/>
      <c r="BG832" s="63"/>
      <c r="BH832" s="63"/>
      <c r="BI832" s="63"/>
      <c r="BJ832" s="63"/>
      <c r="BK832" s="63"/>
      <c r="BL832" s="63"/>
      <c r="BM832" s="63"/>
      <c r="BN832" s="63"/>
      <c r="BO832" s="63"/>
      <c r="BP832" s="63"/>
      <c r="BQ832" s="63"/>
      <c r="BR832" s="63"/>
      <c r="BS832" s="63"/>
      <c r="BT832" s="63"/>
      <c r="BU832" s="63"/>
      <c r="BV832" s="63"/>
      <c r="BW832" s="63"/>
      <c r="BX832" s="63"/>
      <c r="BY832" s="63"/>
      <c r="BZ832" s="63"/>
      <c r="CA832" s="63"/>
      <c r="CB832" s="63"/>
      <c r="CC832" s="63"/>
      <c r="CD832" s="63"/>
      <c r="CE832" s="63"/>
      <c r="CF832" s="63"/>
      <c r="CG832" s="63"/>
      <c r="CH832" s="63"/>
      <c r="CI832" s="63"/>
      <c r="CJ832" s="63"/>
      <c r="CK832" s="63"/>
      <c r="CL832" s="63"/>
      <c r="CM832" s="63"/>
      <c r="CN832" s="63"/>
      <c r="CO832" s="63"/>
      <c r="CP832" s="63"/>
      <c r="CQ832" s="63"/>
      <c r="CR832" s="63"/>
      <c r="CS832" s="63"/>
      <c r="CT832" s="63"/>
      <c r="CU832" s="63"/>
      <c r="CV832" s="63"/>
      <c r="CW832" s="63"/>
      <c r="CX832" s="63"/>
      <c r="CY832" s="63"/>
      <c r="CZ832" s="63"/>
      <c r="DA832" s="63"/>
      <c r="DB832" s="63"/>
      <c r="DC832" s="63"/>
      <c r="DD832" s="63"/>
      <c r="DE832" s="63"/>
      <c r="DF832" s="63"/>
      <c r="DG832" s="63"/>
      <c r="DH832" s="63"/>
      <c r="DI832" s="63"/>
      <c r="DJ832" s="63"/>
      <c r="DK832" s="63"/>
      <c r="DL832" s="63"/>
      <c r="DM832" s="63"/>
      <c r="DN832" s="63"/>
      <c r="DO832" s="63"/>
      <c r="DP832" s="63"/>
      <c r="DQ832" s="63"/>
      <c r="DR832" s="63"/>
      <c r="DS832" s="63"/>
      <c r="DT832" s="63"/>
      <c r="DU832" s="63"/>
      <c r="DV832" s="63"/>
      <c r="DW832" s="63"/>
      <c r="DX832" s="63"/>
      <c r="DY832" s="63"/>
      <c r="DZ832" s="63"/>
      <c r="EA832" s="63"/>
      <c r="EB832" s="63"/>
      <c r="EC832" s="63"/>
      <c r="ED832" s="63"/>
      <c r="EE832" s="63"/>
      <c r="EF832" s="63"/>
      <c r="EG832" s="63"/>
      <c r="EH832" s="63"/>
      <c r="EI832" s="63"/>
      <c r="EJ832" s="63"/>
      <c r="EK832" s="63"/>
      <c r="EL832" s="63"/>
      <c r="EM832" s="63"/>
      <c r="EN832" s="63"/>
      <c r="EO832" s="63"/>
      <c r="EP832" s="63"/>
      <c r="EQ832" s="63"/>
      <c r="ER832" s="63"/>
      <c r="ES832" s="63"/>
      <c r="ET832" s="63"/>
      <c r="EU832" s="63"/>
      <c r="EV832" s="63"/>
      <c r="EW832" s="63"/>
      <c r="EX832" s="63"/>
      <c r="EY832" s="63"/>
      <c r="EZ832" s="63"/>
      <c r="FA832" s="63"/>
      <c r="FB832" s="63"/>
      <c r="FC832" s="63"/>
      <c r="FD832" s="63"/>
      <c r="FE832" s="63"/>
      <c r="FF832" s="63"/>
      <c r="FG832" s="63"/>
      <c r="FH832" s="63"/>
      <c r="FI832" s="63"/>
      <c r="FJ832" s="63"/>
      <c r="FK832" s="63"/>
      <c r="FL832" s="63"/>
      <c r="FM832" s="63"/>
      <c r="FN832" s="63"/>
      <c r="FO832" s="63"/>
      <c r="FP832" s="63"/>
      <c r="FQ832" s="63"/>
      <c r="FR832" s="63"/>
      <c r="FS832" s="63"/>
      <c r="FT832" s="63"/>
      <c r="FU832" s="63"/>
      <c r="FV832" s="63"/>
      <c r="FW832" s="63"/>
      <c r="FX832" s="63"/>
      <c r="FY832" s="63"/>
      <c r="FZ832" s="63"/>
      <c r="GA832" s="63"/>
      <c r="GB832" s="63"/>
      <c r="GC832" s="63"/>
      <c r="GD832" s="63"/>
      <c r="GE832" s="63"/>
      <c r="GF832" s="63"/>
      <c r="GG832" s="63"/>
      <c r="GH832" s="63"/>
      <c r="GI832" s="63"/>
      <c r="GJ832" s="63"/>
      <c r="GK832" s="63"/>
      <c r="GL832" s="63"/>
      <c r="GM832" s="63"/>
      <c r="GN832" s="63"/>
      <c r="GO832" s="63"/>
      <c r="GP832" s="63"/>
      <c r="GQ832" s="63"/>
      <c r="GR832" s="63"/>
      <c r="GS832" s="63"/>
      <c r="GT832" s="63"/>
      <c r="GU832" s="63"/>
      <c r="GV832" s="63"/>
      <c r="GW832" s="63"/>
      <c r="GX832" s="63"/>
      <c r="GY832" s="63"/>
      <c r="GZ832" s="63"/>
      <c r="HA832" s="63"/>
      <c r="HB832" s="63"/>
      <c r="HC832" s="63"/>
      <c r="HD832" s="63"/>
      <c r="HE832" s="63"/>
      <c r="HF832" s="63"/>
      <c r="HG832" s="63"/>
      <c r="HH832" s="63"/>
      <c r="HI832" s="63"/>
      <c r="HJ832" s="63"/>
      <c r="HK832" s="63"/>
      <c r="HL832" s="63"/>
      <c r="HM832" s="63"/>
      <c r="HN832" s="63"/>
      <c r="HO832" s="63"/>
      <c r="HP832" s="63"/>
      <c r="HQ832" s="63"/>
      <c r="HR832" s="63"/>
      <c r="HS832" s="63"/>
      <c r="HT832" s="63"/>
      <c r="HU832" s="63"/>
      <c r="HV832" s="63"/>
      <c r="HW832" s="63"/>
      <c r="HX832" s="63"/>
      <c r="HY832" s="63"/>
      <c r="HZ832" s="63"/>
      <c r="IA832" s="63"/>
      <c r="IB832" s="63"/>
      <c r="IC832" s="63"/>
      <c r="ID832" s="63"/>
      <c r="IE832" s="63"/>
      <c r="IF832" s="63"/>
      <c r="IG832" s="63"/>
      <c r="IH832" s="63"/>
      <c r="II832" s="63"/>
      <c r="IJ832" s="63"/>
      <c r="IK832" s="63"/>
      <c r="IL832" s="63"/>
      <c r="IM832" s="63"/>
      <c r="IN832" s="63"/>
      <c r="IO832" s="63"/>
    </row>
    <row r="833" spans="1:249" s="39" customFormat="1" ht="55.2" x14ac:dyDescent="0.3">
      <c r="A833" s="119">
        <v>2990</v>
      </c>
      <c r="B833" s="119" t="s">
        <v>3766</v>
      </c>
      <c r="C833" s="441" t="s">
        <v>3767</v>
      </c>
      <c r="D833" s="117" t="s">
        <v>8153</v>
      </c>
      <c r="E833" s="134" t="s">
        <v>3768</v>
      </c>
      <c r="F833" s="569" t="s">
        <v>4029</v>
      </c>
      <c r="G833" s="134" t="s">
        <v>4003</v>
      </c>
      <c r="H833" s="441">
        <v>2013</v>
      </c>
      <c r="I833" s="134" t="s">
        <v>4004</v>
      </c>
      <c r="J833" s="564">
        <v>79588.896000000008</v>
      </c>
      <c r="K833" s="441" t="s">
        <v>6273</v>
      </c>
      <c r="L833" s="134" t="s">
        <v>3770</v>
      </c>
      <c r="M833" s="134" t="s">
        <v>3771</v>
      </c>
      <c r="N833" s="134" t="s">
        <v>7439</v>
      </c>
      <c r="O833" s="134" t="s">
        <v>4005</v>
      </c>
      <c r="P833" s="134" t="s">
        <v>4006</v>
      </c>
      <c r="Q833" s="565">
        <v>22.35</v>
      </c>
      <c r="R833" s="565"/>
      <c r="S833" s="565">
        <f>(2500+1000+120+200+0+0)/2088*1</f>
        <v>1.8295019157088122</v>
      </c>
      <c r="T833" s="565">
        <v>22.35</v>
      </c>
      <c r="U833" s="565">
        <f t="shared" si="24"/>
        <v>24.179501915708812</v>
      </c>
      <c r="V833" s="441">
        <v>100</v>
      </c>
      <c r="W833" s="441">
        <v>100</v>
      </c>
      <c r="X833" s="566" t="s">
        <v>3774</v>
      </c>
      <c r="Y833" s="470"/>
      <c r="Z833" s="470"/>
      <c r="AA833" s="470"/>
      <c r="AB833" s="441">
        <v>66</v>
      </c>
      <c r="AC833" s="470"/>
      <c r="AD833" s="565">
        <v>12.57</v>
      </c>
      <c r="AE833" s="119">
        <v>5</v>
      </c>
      <c r="AF833" s="441">
        <v>100</v>
      </c>
      <c r="AG833" s="567" t="s">
        <v>3986</v>
      </c>
      <c r="AH833" s="441" t="s">
        <v>3987</v>
      </c>
      <c r="AI833" s="441">
        <v>70</v>
      </c>
      <c r="AJ833" s="441" t="s">
        <v>8153</v>
      </c>
      <c r="AK833" s="441" t="s">
        <v>3880</v>
      </c>
      <c r="AL833" s="441">
        <v>30</v>
      </c>
      <c r="AM833" s="441"/>
      <c r="AN833" s="441"/>
      <c r="AO833" s="441"/>
      <c r="AP833" s="441"/>
      <c r="AQ833" s="441"/>
      <c r="AR833" s="441"/>
      <c r="AS833" s="441"/>
      <c r="AT833" s="441"/>
      <c r="AU833" s="441"/>
      <c r="AV833" s="441"/>
      <c r="AW833" s="441"/>
      <c r="AX833" s="441"/>
      <c r="AY833" s="568"/>
      <c r="AZ833" s="63"/>
      <c r="BA833" s="83"/>
      <c r="BB833" s="84"/>
      <c r="BC833" s="84"/>
      <c r="BD833" s="84"/>
      <c r="BE833" s="63"/>
      <c r="BF833" s="63"/>
      <c r="BG833" s="63"/>
      <c r="BH833" s="63"/>
      <c r="BI833" s="63"/>
      <c r="BJ833" s="63"/>
      <c r="BK833" s="63"/>
      <c r="BL833" s="63"/>
      <c r="BM833" s="63"/>
      <c r="BN833" s="63"/>
      <c r="BO833" s="63"/>
      <c r="BP833" s="63"/>
      <c r="BQ833" s="63"/>
      <c r="BR833" s="63"/>
      <c r="BS833" s="63"/>
      <c r="BT833" s="63"/>
      <c r="BU833" s="63"/>
      <c r="BV833" s="63"/>
      <c r="BW833" s="63"/>
      <c r="BX833" s="63"/>
      <c r="BY833" s="63"/>
      <c r="BZ833" s="63"/>
      <c r="CA833" s="63"/>
      <c r="CB833" s="63"/>
      <c r="CC833" s="63"/>
      <c r="CD833" s="63"/>
      <c r="CE833" s="63"/>
      <c r="CF833" s="63"/>
      <c r="CG833" s="63"/>
      <c r="CH833" s="63"/>
      <c r="CI833" s="63"/>
      <c r="CJ833" s="63"/>
      <c r="CK833" s="63"/>
      <c r="CL833" s="63"/>
      <c r="CM833" s="63"/>
      <c r="CN833" s="63"/>
      <c r="CO833" s="63"/>
      <c r="CP833" s="63"/>
      <c r="CQ833" s="63"/>
      <c r="CR833" s="63"/>
      <c r="CS833" s="63"/>
      <c r="CT833" s="63"/>
      <c r="CU833" s="63"/>
      <c r="CV833" s="63"/>
      <c r="CW833" s="63"/>
      <c r="CX833" s="63"/>
      <c r="CY833" s="63"/>
      <c r="CZ833" s="63"/>
      <c r="DA833" s="63"/>
      <c r="DB833" s="63"/>
      <c r="DC833" s="63"/>
      <c r="DD833" s="63"/>
      <c r="DE833" s="63"/>
      <c r="DF833" s="63"/>
      <c r="DG833" s="63"/>
      <c r="DH833" s="63"/>
      <c r="DI833" s="63"/>
      <c r="DJ833" s="63"/>
      <c r="DK833" s="63"/>
      <c r="DL833" s="63"/>
      <c r="DM833" s="63"/>
      <c r="DN833" s="63"/>
      <c r="DO833" s="63"/>
      <c r="DP833" s="63"/>
      <c r="DQ833" s="63"/>
      <c r="DR833" s="63"/>
      <c r="DS833" s="63"/>
      <c r="DT833" s="63"/>
      <c r="DU833" s="63"/>
      <c r="DV833" s="63"/>
      <c r="DW833" s="63"/>
      <c r="DX833" s="63"/>
      <c r="DY833" s="63"/>
      <c r="DZ833" s="63"/>
      <c r="EA833" s="63"/>
      <c r="EB833" s="63"/>
      <c r="EC833" s="63"/>
      <c r="ED833" s="63"/>
      <c r="EE833" s="63"/>
      <c r="EF833" s="63"/>
      <c r="EG833" s="63"/>
      <c r="EH833" s="63"/>
      <c r="EI833" s="63"/>
      <c r="EJ833" s="63"/>
      <c r="EK833" s="63"/>
      <c r="EL833" s="63"/>
      <c r="EM833" s="63"/>
      <c r="EN833" s="63"/>
      <c r="EO833" s="63"/>
      <c r="EP833" s="63"/>
      <c r="EQ833" s="63"/>
      <c r="ER833" s="63"/>
      <c r="ES833" s="63"/>
      <c r="ET833" s="63"/>
      <c r="EU833" s="63"/>
      <c r="EV833" s="63"/>
      <c r="EW833" s="63"/>
      <c r="EX833" s="63"/>
      <c r="EY833" s="63"/>
      <c r="EZ833" s="63"/>
      <c r="FA833" s="63"/>
      <c r="FB833" s="63"/>
      <c r="FC833" s="63"/>
      <c r="FD833" s="63"/>
      <c r="FE833" s="63"/>
      <c r="FF833" s="63"/>
      <c r="FG833" s="63"/>
      <c r="FH833" s="63"/>
      <c r="FI833" s="63"/>
      <c r="FJ833" s="63"/>
      <c r="FK833" s="63"/>
      <c r="FL833" s="63"/>
      <c r="FM833" s="63"/>
      <c r="FN833" s="63"/>
      <c r="FO833" s="63"/>
      <c r="FP833" s="63"/>
      <c r="FQ833" s="63"/>
      <c r="FR833" s="63"/>
      <c r="FS833" s="63"/>
      <c r="FT833" s="63"/>
      <c r="FU833" s="63"/>
      <c r="FV833" s="63"/>
      <c r="FW833" s="63"/>
      <c r="FX833" s="63"/>
      <c r="FY833" s="63"/>
      <c r="FZ833" s="63"/>
      <c r="GA833" s="63"/>
      <c r="GB833" s="63"/>
      <c r="GC833" s="63"/>
      <c r="GD833" s="63"/>
      <c r="GE833" s="63"/>
      <c r="GF833" s="63"/>
      <c r="GG833" s="63"/>
      <c r="GH833" s="63"/>
      <c r="GI833" s="63"/>
      <c r="GJ833" s="63"/>
      <c r="GK833" s="63"/>
      <c r="GL833" s="63"/>
      <c r="GM833" s="63"/>
      <c r="GN833" s="63"/>
      <c r="GO833" s="63"/>
      <c r="GP833" s="63"/>
      <c r="GQ833" s="63"/>
      <c r="GR833" s="63"/>
      <c r="GS833" s="63"/>
      <c r="GT833" s="63"/>
      <c r="GU833" s="63"/>
      <c r="GV833" s="63"/>
      <c r="GW833" s="63"/>
      <c r="GX833" s="63"/>
      <c r="GY833" s="63"/>
      <c r="GZ833" s="63"/>
      <c r="HA833" s="63"/>
      <c r="HB833" s="63"/>
      <c r="HC833" s="63"/>
      <c r="HD833" s="63"/>
      <c r="HE833" s="63"/>
      <c r="HF833" s="63"/>
      <c r="HG833" s="63"/>
      <c r="HH833" s="63"/>
      <c r="HI833" s="63"/>
      <c r="HJ833" s="63"/>
      <c r="HK833" s="63"/>
      <c r="HL833" s="63"/>
      <c r="HM833" s="63"/>
      <c r="HN833" s="63"/>
      <c r="HO833" s="63"/>
      <c r="HP833" s="63"/>
      <c r="HQ833" s="63"/>
      <c r="HR833" s="63"/>
      <c r="HS833" s="63"/>
      <c r="HT833" s="63"/>
      <c r="HU833" s="63"/>
      <c r="HV833" s="63"/>
      <c r="HW833" s="63"/>
      <c r="HX833" s="63"/>
      <c r="HY833" s="63"/>
      <c r="HZ833" s="63"/>
      <c r="IA833" s="63"/>
      <c r="IB833" s="63"/>
      <c r="IC833" s="63"/>
      <c r="ID833" s="63"/>
      <c r="IE833" s="63"/>
      <c r="IF833" s="63"/>
      <c r="IG833" s="63"/>
      <c r="IH833" s="63"/>
      <c r="II833" s="63"/>
      <c r="IJ833" s="63"/>
      <c r="IK833" s="63"/>
      <c r="IL833" s="63"/>
      <c r="IM833" s="63"/>
      <c r="IN833" s="63"/>
      <c r="IO833" s="63"/>
    </row>
    <row r="834" spans="1:249" s="39" customFormat="1" ht="138" x14ac:dyDescent="0.3">
      <c r="A834" s="119">
        <v>2990</v>
      </c>
      <c r="B834" s="119" t="s">
        <v>3766</v>
      </c>
      <c r="C834" s="441" t="s">
        <v>3767</v>
      </c>
      <c r="D834" s="117" t="s">
        <v>8153</v>
      </c>
      <c r="E834" s="134" t="s">
        <v>3768</v>
      </c>
      <c r="F834" s="569" t="s">
        <v>4029</v>
      </c>
      <c r="G834" s="134" t="s">
        <v>4007</v>
      </c>
      <c r="H834" s="441">
        <v>2010</v>
      </c>
      <c r="I834" s="134" t="s">
        <v>4008</v>
      </c>
      <c r="J834" s="564">
        <v>50389.02</v>
      </c>
      <c r="K834" s="441" t="s">
        <v>6273</v>
      </c>
      <c r="L834" s="134" t="s">
        <v>3770</v>
      </c>
      <c r="M834" s="134" t="s">
        <v>3771</v>
      </c>
      <c r="N834" s="134" t="s">
        <v>4009</v>
      </c>
      <c r="O834" s="134" t="s">
        <v>4010</v>
      </c>
      <c r="P834" s="134" t="s">
        <v>4011</v>
      </c>
      <c r="Q834" s="565">
        <v>22.35</v>
      </c>
      <c r="R834" s="565"/>
      <c r="S834" s="565">
        <f>(1500+10000+120+500+0+0)/2088*1</f>
        <v>5.804597701149425</v>
      </c>
      <c r="T834" s="565">
        <v>22.35</v>
      </c>
      <c r="U834" s="565">
        <f>SUM(R834:T834)</f>
        <v>28.154597701149427</v>
      </c>
      <c r="V834" s="441">
        <v>100</v>
      </c>
      <c r="W834" s="441">
        <f>ROUND(100/50389.02*50389.02,0)</f>
        <v>100</v>
      </c>
      <c r="X834" s="566" t="s">
        <v>3774</v>
      </c>
      <c r="Y834" s="470"/>
      <c r="Z834" s="470"/>
      <c r="AA834" s="470"/>
      <c r="AB834" s="441">
        <v>66</v>
      </c>
      <c r="AC834" s="470"/>
      <c r="AD834" s="565">
        <v>12.57</v>
      </c>
      <c r="AE834" s="119">
        <v>5</v>
      </c>
      <c r="AF834" s="441">
        <v>100</v>
      </c>
      <c r="AG834" s="567" t="s">
        <v>3986</v>
      </c>
      <c r="AH834" s="441" t="s">
        <v>3987</v>
      </c>
      <c r="AI834" s="441">
        <v>90</v>
      </c>
      <c r="AJ834" s="441" t="s">
        <v>8153</v>
      </c>
      <c r="AK834" s="441" t="s">
        <v>3880</v>
      </c>
      <c r="AL834" s="441">
        <v>10</v>
      </c>
      <c r="AM834" s="441"/>
      <c r="AN834" s="441"/>
      <c r="AO834" s="441"/>
      <c r="AP834" s="441"/>
      <c r="AQ834" s="441"/>
      <c r="AR834" s="441"/>
      <c r="AS834" s="441"/>
      <c r="AT834" s="441"/>
      <c r="AU834" s="441"/>
      <c r="AV834" s="441"/>
      <c r="AW834" s="441"/>
      <c r="AX834" s="441"/>
      <c r="AY834" s="568"/>
      <c r="AZ834" s="63"/>
      <c r="BA834" s="83"/>
      <c r="BB834" s="84"/>
      <c r="BC834" s="84"/>
      <c r="BD834" s="84"/>
      <c r="BE834" s="63"/>
      <c r="BF834" s="63"/>
      <c r="BG834" s="63"/>
      <c r="BH834" s="63"/>
      <c r="BI834" s="63"/>
      <c r="BJ834" s="63"/>
      <c r="BK834" s="63"/>
      <c r="BL834" s="63"/>
      <c r="BM834" s="63"/>
      <c r="BN834" s="63"/>
      <c r="BO834" s="63"/>
      <c r="BP834" s="63"/>
      <c r="BQ834" s="63"/>
      <c r="BR834" s="63"/>
      <c r="BS834" s="63"/>
      <c r="BT834" s="63"/>
      <c r="BU834" s="63"/>
      <c r="BV834" s="63"/>
      <c r="BW834" s="63"/>
      <c r="BX834" s="63"/>
      <c r="BY834" s="63"/>
      <c r="BZ834" s="63"/>
      <c r="CA834" s="63"/>
      <c r="CB834" s="63"/>
      <c r="CC834" s="63"/>
      <c r="CD834" s="63"/>
      <c r="CE834" s="63"/>
      <c r="CF834" s="63"/>
      <c r="CG834" s="63"/>
      <c r="CH834" s="63"/>
      <c r="CI834" s="63"/>
      <c r="CJ834" s="63"/>
      <c r="CK834" s="63"/>
      <c r="CL834" s="63"/>
      <c r="CM834" s="63"/>
      <c r="CN834" s="63"/>
      <c r="CO834" s="63"/>
      <c r="CP834" s="63"/>
      <c r="CQ834" s="63"/>
      <c r="CR834" s="63"/>
      <c r="CS834" s="63"/>
      <c r="CT834" s="63"/>
      <c r="CU834" s="63"/>
      <c r="CV834" s="63"/>
      <c r="CW834" s="63"/>
      <c r="CX834" s="63"/>
      <c r="CY834" s="63"/>
      <c r="CZ834" s="63"/>
      <c r="DA834" s="63"/>
      <c r="DB834" s="63"/>
      <c r="DC834" s="63"/>
      <c r="DD834" s="63"/>
      <c r="DE834" s="63"/>
      <c r="DF834" s="63"/>
      <c r="DG834" s="63"/>
      <c r="DH834" s="63"/>
      <c r="DI834" s="63"/>
      <c r="DJ834" s="63"/>
      <c r="DK834" s="63"/>
      <c r="DL834" s="63"/>
      <c r="DM834" s="63"/>
      <c r="DN834" s="63"/>
      <c r="DO834" s="63"/>
      <c r="DP834" s="63"/>
      <c r="DQ834" s="63"/>
      <c r="DR834" s="63"/>
      <c r="DS834" s="63"/>
      <c r="DT834" s="63"/>
      <c r="DU834" s="63"/>
      <c r="DV834" s="63"/>
      <c r="DW834" s="63"/>
      <c r="DX834" s="63"/>
      <c r="DY834" s="63"/>
      <c r="DZ834" s="63"/>
      <c r="EA834" s="63"/>
      <c r="EB834" s="63"/>
      <c r="EC834" s="63"/>
      <c r="ED834" s="63"/>
      <c r="EE834" s="63"/>
      <c r="EF834" s="63"/>
      <c r="EG834" s="63"/>
      <c r="EH834" s="63"/>
      <c r="EI834" s="63"/>
      <c r="EJ834" s="63"/>
      <c r="EK834" s="63"/>
      <c r="EL834" s="63"/>
      <c r="EM834" s="63"/>
      <c r="EN834" s="63"/>
      <c r="EO834" s="63"/>
      <c r="EP834" s="63"/>
      <c r="EQ834" s="63"/>
      <c r="ER834" s="63"/>
      <c r="ES834" s="63"/>
      <c r="ET834" s="63"/>
      <c r="EU834" s="63"/>
      <c r="EV834" s="63"/>
      <c r="EW834" s="63"/>
      <c r="EX834" s="63"/>
      <c r="EY834" s="63"/>
      <c r="EZ834" s="63"/>
      <c r="FA834" s="63"/>
      <c r="FB834" s="63"/>
      <c r="FC834" s="63"/>
      <c r="FD834" s="63"/>
      <c r="FE834" s="63"/>
      <c r="FF834" s="63"/>
      <c r="FG834" s="63"/>
      <c r="FH834" s="63"/>
      <c r="FI834" s="63"/>
      <c r="FJ834" s="63"/>
      <c r="FK834" s="63"/>
      <c r="FL834" s="63"/>
      <c r="FM834" s="63"/>
      <c r="FN834" s="63"/>
      <c r="FO834" s="63"/>
      <c r="FP834" s="63"/>
      <c r="FQ834" s="63"/>
      <c r="FR834" s="63"/>
      <c r="FS834" s="63"/>
      <c r="FT834" s="63"/>
      <c r="FU834" s="63"/>
      <c r="FV834" s="63"/>
      <c r="FW834" s="63"/>
      <c r="FX834" s="63"/>
      <c r="FY834" s="63"/>
      <c r="FZ834" s="63"/>
      <c r="GA834" s="63"/>
      <c r="GB834" s="63"/>
      <c r="GC834" s="63"/>
      <c r="GD834" s="63"/>
      <c r="GE834" s="63"/>
      <c r="GF834" s="63"/>
      <c r="GG834" s="63"/>
      <c r="GH834" s="63"/>
      <c r="GI834" s="63"/>
      <c r="GJ834" s="63"/>
      <c r="GK834" s="63"/>
      <c r="GL834" s="63"/>
      <c r="GM834" s="63"/>
      <c r="GN834" s="63"/>
      <c r="GO834" s="63"/>
      <c r="GP834" s="63"/>
      <c r="GQ834" s="63"/>
      <c r="GR834" s="63"/>
      <c r="GS834" s="63"/>
      <c r="GT834" s="63"/>
      <c r="GU834" s="63"/>
      <c r="GV834" s="63"/>
      <c r="GW834" s="63"/>
      <c r="GX834" s="63"/>
      <c r="GY834" s="63"/>
      <c r="GZ834" s="63"/>
      <c r="HA834" s="63"/>
      <c r="HB834" s="63"/>
      <c r="HC834" s="63"/>
      <c r="HD834" s="63"/>
      <c r="HE834" s="63"/>
      <c r="HF834" s="63"/>
      <c r="HG834" s="63"/>
      <c r="HH834" s="63"/>
      <c r="HI834" s="63"/>
      <c r="HJ834" s="63"/>
      <c r="HK834" s="63"/>
      <c r="HL834" s="63"/>
      <c r="HM834" s="63"/>
      <c r="HN834" s="63"/>
      <c r="HO834" s="63"/>
      <c r="HP834" s="63"/>
      <c r="HQ834" s="63"/>
      <c r="HR834" s="63"/>
      <c r="HS834" s="63"/>
      <c r="HT834" s="63"/>
      <c r="HU834" s="63"/>
      <c r="HV834" s="63"/>
      <c r="HW834" s="63"/>
      <c r="HX834" s="63"/>
      <c r="HY834" s="63"/>
      <c r="HZ834" s="63"/>
      <c r="IA834" s="63"/>
      <c r="IB834" s="63"/>
      <c r="IC834" s="63"/>
      <c r="ID834" s="63"/>
      <c r="IE834" s="63"/>
      <c r="IF834" s="63"/>
      <c r="IG834" s="63"/>
      <c r="IH834" s="63"/>
      <c r="II834" s="63"/>
      <c r="IJ834" s="63"/>
      <c r="IK834" s="63"/>
      <c r="IL834" s="63"/>
      <c r="IM834" s="63"/>
      <c r="IN834" s="63"/>
      <c r="IO834" s="63"/>
    </row>
    <row r="835" spans="1:249" s="39" customFormat="1" ht="138" x14ac:dyDescent="0.3">
      <c r="A835" s="119">
        <v>2990</v>
      </c>
      <c r="B835" s="119" t="s">
        <v>3766</v>
      </c>
      <c r="C835" s="441" t="s">
        <v>3767</v>
      </c>
      <c r="D835" s="117" t="s">
        <v>8153</v>
      </c>
      <c r="E835" s="134" t="s">
        <v>3768</v>
      </c>
      <c r="F835" s="569" t="s">
        <v>4029</v>
      </c>
      <c r="G835" s="134" t="s">
        <v>4012</v>
      </c>
      <c r="H835" s="441">
        <v>2010</v>
      </c>
      <c r="I835" s="134" t="s">
        <v>4013</v>
      </c>
      <c r="J835" s="564">
        <v>43182.5</v>
      </c>
      <c r="K835" s="441" t="s">
        <v>6273</v>
      </c>
      <c r="L835" s="134" t="s">
        <v>3770</v>
      </c>
      <c r="M835" s="134" t="s">
        <v>3771</v>
      </c>
      <c r="N835" s="134" t="s">
        <v>4009</v>
      </c>
      <c r="O835" s="134" t="s">
        <v>4010</v>
      </c>
      <c r="P835" s="134" t="s">
        <v>4014</v>
      </c>
      <c r="Q835" s="565">
        <v>22.35</v>
      </c>
      <c r="R835" s="565"/>
      <c r="S835" s="565">
        <f>(2000+4000+120+500+0+0)/2088*1</f>
        <v>3.1704980842911876</v>
      </c>
      <c r="T835" s="565">
        <v>22.35</v>
      </c>
      <c r="U835" s="565">
        <f>SUM(R835:T835)</f>
        <v>25.520498084291191</v>
      </c>
      <c r="V835" s="441">
        <v>100</v>
      </c>
      <c r="W835" s="441">
        <f>ROUND(100/43182.5*43182.5,0)</f>
        <v>100</v>
      </c>
      <c r="X835" s="566" t="s">
        <v>3774</v>
      </c>
      <c r="Y835" s="470"/>
      <c r="Z835" s="470"/>
      <c r="AA835" s="470"/>
      <c r="AB835" s="441">
        <v>66</v>
      </c>
      <c r="AC835" s="470"/>
      <c r="AD835" s="565">
        <v>12.57</v>
      </c>
      <c r="AE835" s="119">
        <v>3</v>
      </c>
      <c r="AF835" s="441">
        <v>100</v>
      </c>
      <c r="AG835" s="567" t="s">
        <v>3986</v>
      </c>
      <c r="AH835" s="441" t="s">
        <v>3987</v>
      </c>
      <c r="AI835" s="441">
        <v>90</v>
      </c>
      <c r="AJ835" s="441" t="s">
        <v>8153</v>
      </c>
      <c r="AK835" s="441" t="s">
        <v>3880</v>
      </c>
      <c r="AL835" s="441">
        <v>10</v>
      </c>
      <c r="AM835" s="441"/>
      <c r="AN835" s="441"/>
      <c r="AO835" s="441"/>
      <c r="AP835" s="441"/>
      <c r="AQ835" s="441"/>
      <c r="AR835" s="441"/>
      <c r="AS835" s="441"/>
      <c r="AT835" s="441"/>
      <c r="AU835" s="441"/>
      <c r="AV835" s="441"/>
      <c r="AW835" s="441"/>
      <c r="AX835" s="441"/>
      <c r="AY835" s="568"/>
      <c r="AZ835" s="63"/>
      <c r="BA835" s="83"/>
      <c r="BB835" s="84"/>
      <c r="BC835" s="84"/>
      <c r="BD835" s="84"/>
      <c r="BE835" s="63"/>
      <c r="BF835" s="63"/>
      <c r="BG835" s="63"/>
      <c r="BH835" s="63"/>
      <c r="BI835" s="63"/>
      <c r="BJ835" s="63"/>
      <c r="BK835" s="63"/>
      <c r="BL835" s="63"/>
      <c r="BM835" s="63"/>
      <c r="BN835" s="63"/>
      <c r="BO835" s="63"/>
      <c r="BP835" s="63"/>
      <c r="BQ835" s="63"/>
      <c r="BR835" s="63"/>
      <c r="BS835" s="63"/>
      <c r="BT835" s="63"/>
      <c r="BU835" s="63"/>
      <c r="BV835" s="63"/>
      <c r="BW835" s="63"/>
      <c r="BX835" s="63"/>
      <c r="BY835" s="63"/>
      <c r="BZ835" s="63"/>
      <c r="CA835" s="63"/>
      <c r="CB835" s="63"/>
      <c r="CC835" s="63"/>
      <c r="CD835" s="63"/>
      <c r="CE835" s="63"/>
      <c r="CF835" s="63"/>
      <c r="CG835" s="63"/>
      <c r="CH835" s="63"/>
      <c r="CI835" s="63"/>
      <c r="CJ835" s="63"/>
      <c r="CK835" s="63"/>
      <c r="CL835" s="63"/>
      <c r="CM835" s="63"/>
      <c r="CN835" s="63"/>
      <c r="CO835" s="63"/>
      <c r="CP835" s="63"/>
      <c r="CQ835" s="63"/>
      <c r="CR835" s="63"/>
      <c r="CS835" s="63"/>
      <c r="CT835" s="63"/>
      <c r="CU835" s="63"/>
      <c r="CV835" s="63"/>
      <c r="CW835" s="63"/>
      <c r="CX835" s="63"/>
      <c r="CY835" s="63"/>
      <c r="CZ835" s="63"/>
      <c r="DA835" s="63"/>
      <c r="DB835" s="63"/>
      <c r="DC835" s="63"/>
      <c r="DD835" s="63"/>
      <c r="DE835" s="63"/>
      <c r="DF835" s="63"/>
      <c r="DG835" s="63"/>
      <c r="DH835" s="63"/>
      <c r="DI835" s="63"/>
      <c r="DJ835" s="63"/>
      <c r="DK835" s="63"/>
      <c r="DL835" s="63"/>
      <c r="DM835" s="63"/>
      <c r="DN835" s="63"/>
      <c r="DO835" s="63"/>
      <c r="DP835" s="63"/>
      <c r="DQ835" s="63"/>
      <c r="DR835" s="63"/>
      <c r="DS835" s="63"/>
      <c r="DT835" s="63"/>
      <c r="DU835" s="63"/>
      <c r="DV835" s="63"/>
      <c r="DW835" s="63"/>
      <c r="DX835" s="63"/>
      <c r="DY835" s="63"/>
      <c r="DZ835" s="63"/>
      <c r="EA835" s="63"/>
      <c r="EB835" s="63"/>
      <c r="EC835" s="63"/>
      <c r="ED835" s="63"/>
      <c r="EE835" s="63"/>
      <c r="EF835" s="63"/>
      <c r="EG835" s="63"/>
      <c r="EH835" s="63"/>
      <c r="EI835" s="63"/>
      <c r="EJ835" s="63"/>
      <c r="EK835" s="63"/>
      <c r="EL835" s="63"/>
      <c r="EM835" s="63"/>
      <c r="EN835" s="63"/>
      <c r="EO835" s="63"/>
      <c r="EP835" s="63"/>
      <c r="EQ835" s="63"/>
      <c r="ER835" s="63"/>
      <c r="ES835" s="63"/>
      <c r="ET835" s="63"/>
      <c r="EU835" s="63"/>
      <c r="EV835" s="63"/>
      <c r="EW835" s="63"/>
      <c r="EX835" s="63"/>
      <c r="EY835" s="63"/>
      <c r="EZ835" s="63"/>
      <c r="FA835" s="63"/>
      <c r="FB835" s="63"/>
      <c r="FC835" s="63"/>
      <c r="FD835" s="63"/>
      <c r="FE835" s="63"/>
      <c r="FF835" s="63"/>
      <c r="FG835" s="63"/>
      <c r="FH835" s="63"/>
      <c r="FI835" s="63"/>
      <c r="FJ835" s="63"/>
      <c r="FK835" s="63"/>
      <c r="FL835" s="63"/>
      <c r="FM835" s="63"/>
      <c r="FN835" s="63"/>
      <c r="FO835" s="63"/>
      <c r="FP835" s="63"/>
      <c r="FQ835" s="63"/>
      <c r="FR835" s="63"/>
      <c r="FS835" s="63"/>
      <c r="FT835" s="63"/>
      <c r="FU835" s="63"/>
      <c r="FV835" s="63"/>
      <c r="FW835" s="63"/>
      <c r="FX835" s="63"/>
      <c r="FY835" s="63"/>
      <c r="FZ835" s="63"/>
      <c r="GA835" s="63"/>
      <c r="GB835" s="63"/>
      <c r="GC835" s="63"/>
      <c r="GD835" s="63"/>
      <c r="GE835" s="63"/>
      <c r="GF835" s="63"/>
      <c r="GG835" s="63"/>
      <c r="GH835" s="63"/>
      <c r="GI835" s="63"/>
      <c r="GJ835" s="63"/>
      <c r="GK835" s="63"/>
      <c r="GL835" s="63"/>
      <c r="GM835" s="63"/>
      <c r="GN835" s="63"/>
      <c r="GO835" s="63"/>
      <c r="GP835" s="63"/>
      <c r="GQ835" s="63"/>
      <c r="GR835" s="63"/>
      <c r="GS835" s="63"/>
      <c r="GT835" s="63"/>
      <c r="GU835" s="63"/>
      <c r="GV835" s="63"/>
      <c r="GW835" s="63"/>
      <c r="GX835" s="63"/>
      <c r="GY835" s="63"/>
      <c r="GZ835" s="63"/>
      <c r="HA835" s="63"/>
      <c r="HB835" s="63"/>
      <c r="HC835" s="63"/>
      <c r="HD835" s="63"/>
      <c r="HE835" s="63"/>
      <c r="HF835" s="63"/>
      <c r="HG835" s="63"/>
      <c r="HH835" s="63"/>
      <c r="HI835" s="63"/>
      <c r="HJ835" s="63"/>
      <c r="HK835" s="63"/>
      <c r="HL835" s="63"/>
      <c r="HM835" s="63"/>
      <c r="HN835" s="63"/>
      <c r="HO835" s="63"/>
      <c r="HP835" s="63"/>
      <c r="HQ835" s="63"/>
      <c r="HR835" s="63"/>
      <c r="HS835" s="63"/>
      <c r="HT835" s="63"/>
      <c r="HU835" s="63"/>
      <c r="HV835" s="63"/>
      <c r="HW835" s="63"/>
      <c r="HX835" s="63"/>
      <c r="HY835" s="63"/>
      <c r="HZ835" s="63"/>
      <c r="IA835" s="63"/>
      <c r="IB835" s="63"/>
      <c r="IC835" s="63"/>
      <c r="ID835" s="63"/>
      <c r="IE835" s="63"/>
      <c r="IF835" s="63"/>
      <c r="IG835" s="63"/>
      <c r="IH835" s="63"/>
      <c r="II835" s="63"/>
      <c r="IJ835" s="63"/>
      <c r="IK835" s="63"/>
      <c r="IL835" s="63"/>
      <c r="IM835" s="63"/>
      <c r="IN835" s="63"/>
      <c r="IO835" s="63"/>
    </row>
    <row r="836" spans="1:249" s="39" customFormat="1" ht="138" x14ac:dyDescent="0.3">
      <c r="A836" s="119">
        <v>2990</v>
      </c>
      <c r="B836" s="119" t="s">
        <v>3766</v>
      </c>
      <c r="C836" s="441" t="s">
        <v>3767</v>
      </c>
      <c r="D836" s="117" t="s">
        <v>8153</v>
      </c>
      <c r="E836" s="134" t="s">
        <v>3768</v>
      </c>
      <c r="F836" s="569" t="s">
        <v>4029</v>
      </c>
      <c r="G836" s="134" t="s">
        <v>4015</v>
      </c>
      <c r="H836" s="441">
        <v>2010</v>
      </c>
      <c r="I836" s="441" t="s">
        <v>4016</v>
      </c>
      <c r="J836" s="564">
        <v>53852.76</v>
      </c>
      <c r="K836" s="441" t="s">
        <v>6273</v>
      </c>
      <c r="L836" s="134" t="s">
        <v>3770</v>
      </c>
      <c r="M836" s="134" t="s">
        <v>3771</v>
      </c>
      <c r="N836" s="134" t="s">
        <v>4009</v>
      </c>
      <c r="O836" s="134" t="s">
        <v>4010</v>
      </c>
      <c r="P836" s="134" t="s">
        <v>4017</v>
      </c>
      <c r="Q836" s="565">
        <v>22.35</v>
      </c>
      <c r="R836" s="565"/>
      <c r="S836" s="565">
        <f>(2000+4000+120+500+0+0)/2088*1</f>
        <v>3.1704980842911876</v>
      </c>
      <c r="T836" s="565">
        <v>22.35</v>
      </c>
      <c r="U836" s="565">
        <f>SUM(R836:T836)</f>
        <v>25.520498084291191</v>
      </c>
      <c r="V836" s="441">
        <v>100</v>
      </c>
      <c r="W836" s="441">
        <f>ROUND(100/53852.76*53852.76,0)</f>
        <v>100</v>
      </c>
      <c r="X836" s="566" t="s">
        <v>3774</v>
      </c>
      <c r="Y836" s="470"/>
      <c r="Z836" s="470"/>
      <c r="AA836" s="470"/>
      <c r="AB836" s="441">
        <v>66</v>
      </c>
      <c r="AC836" s="470"/>
      <c r="AD836" s="565">
        <v>12.57</v>
      </c>
      <c r="AE836" s="119">
        <v>5</v>
      </c>
      <c r="AF836" s="441">
        <v>100</v>
      </c>
      <c r="AG836" s="567" t="s">
        <v>3986</v>
      </c>
      <c r="AH836" s="441" t="s">
        <v>3987</v>
      </c>
      <c r="AI836" s="441">
        <v>70</v>
      </c>
      <c r="AJ836" s="441" t="s">
        <v>8153</v>
      </c>
      <c r="AK836" s="441" t="s">
        <v>3880</v>
      </c>
      <c r="AL836" s="441">
        <v>30</v>
      </c>
      <c r="AM836" s="441"/>
      <c r="AN836" s="441"/>
      <c r="AO836" s="441"/>
      <c r="AP836" s="441"/>
      <c r="AQ836" s="441"/>
      <c r="AR836" s="441"/>
      <c r="AS836" s="441"/>
      <c r="AT836" s="441"/>
      <c r="AU836" s="441"/>
      <c r="AV836" s="441"/>
      <c r="AW836" s="441"/>
      <c r="AX836" s="441"/>
      <c r="AY836" s="568"/>
      <c r="AZ836" s="63"/>
      <c r="BA836" s="83"/>
      <c r="BB836" s="84"/>
      <c r="BC836" s="84"/>
      <c r="BD836" s="84"/>
      <c r="BE836" s="63"/>
      <c r="BF836" s="63"/>
      <c r="BG836" s="63"/>
      <c r="BH836" s="63"/>
      <c r="BI836" s="63"/>
      <c r="BJ836" s="63"/>
      <c r="BK836" s="63"/>
      <c r="BL836" s="63"/>
      <c r="BM836" s="63"/>
      <c r="BN836" s="63"/>
      <c r="BO836" s="63"/>
      <c r="BP836" s="63"/>
      <c r="BQ836" s="63"/>
      <c r="BR836" s="63"/>
      <c r="BS836" s="63"/>
      <c r="BT836" s="63"/>
      <c r="BU836" s="63"/>
      <c r="BV836" s="63"/>
      <c r="BW836" s="63"/>
      <c r="BX836" s="63"/>
      <c r="BY836" s="63"/>
      <c r="BZ836" s="63"/>
      <c r="CA836" s="63"/>
      <c r="CB836" s="63"/>
      <c r="CC836" s="63"/>
      <c r="CD836" s="63"/>
      <c r="CE836" s="63"/>
      <c r="CF836" s="63"/>
      <c r="CG836" s="63"/>
      <c r="CH836" s="63"/>
      <c r="CI836" s="63"/>
      <c r="CJ836" s="63"/>
      <c r="CK836" s="63"/>
      <c r="CL836" s="63"/>
      <c r="CM836" s="63"/>
      <c r="CN836" s="63"/>
      <c r="CO836" s="63"/>
      <c r="CP836" s="63"/>
      <c r="CQ836" s="63"/>
      <c r="CR836" s="63"/>
      <c r="CS836" s="63"/>
      <c r="CT836" s="63"/>
      <c r="CU836" s="63"/>
      <c r="CV836" s="63"/>
      <c r="CW836" s="63"/>
      <c r="CX836" s="63"/>
      <c r="CY836" s="63"/>
      <c r="CZ836" s="63"/>
      <c r="DA836" s="63"/>
      <c r="DB836" s="63"/>
      <c r="DC836" s="63"/>
      <c r="DD836" s="63"/>
      <c r="DE836" s="63"/>
      <c r="DF836" s="63"/>
      <c r="DG836" s="63"/>
      <c r="DH836" s="63"/>
      <c r="DI836" s="63"/>
      <c r="DJ836" s="63"/>
      <c r="DK836" s="63"/>
      <c r="DL836" s="63"/>
      <c r="DM836" s="63"/>
      <c r="DN836" s="63"/>
      <c r="DO836" s="63"/>
      <c r="DP836" s="63"/>
      <c r="DQ836" s="63"/>
      <c r="DR836" s="63"/>
      <c r="DS836" s="63"/>
      <c r="DT836" s="63"/>
      <c r="DU836" s="63"/>
      <c r="DV836" s="63"/>
      <c r="DW836" s="63"/>
      <c r="DX836" s="63"/>
      <c r="DY836" s="63"/>
      <c r="DZ836" s="63"/>
      <c r="EA836" s="63"/>
      <c r="EB836" s="63"/>
      <c r="EC836" s="63"/>
      <c r="ED836" s="63"/>
      <c r="EE836" s="63"/>
      <c r="EF836" s="63"/>
      <c r="EG836" s="63"/>
      <c r="EH836" s="63"/>
      <c r="EI836" s="63"/>
      <c r="EJ836" s="63"/>
      <c r="EK836" s="63"/>
      <c r="EL836" s="63"/>
      <c r="EM836" s="63"/>
      <c r="EN836" s="63"/>
      <c r="EO836" s="63"/>
      <c r="EP836" s="63"/>
      <c r="EQ836" s="63"/>
      <c r="ER836" s="63"/>
      <c r="ES836" s="63"/>
      <c r="ET836" s="63"/>
      <c r="EU836" s="63"/>
      <c r="EV836" s="63"/>
      <c r="EW836" s="63"/>
      <c r="EX836" s="63"/>
      <c r="EY836" s="63"/>
      <c r="EZ836" s="63"/>
      <c r="FA836" s="63"/>
      <c r="FB836" s="63"/>
      <c r="FC836" s="63"/>
      <c r="FD836" s="63"/>
      <c r="FE836" s="63"/>
      <c r="FF836" s="63"/>
      <c r="FG836" s="63"/>
      <c r="FH836" s="63"/>
      <c r="FI836" s="63"/>
      <c r="FJ836" s="63"/>
      <c r="FK836" s="63"/>
      <c r="FL836" s="63"/>
      <c r="FM836" s="63"/>
      <c r="FN836" s="63"/>
      <c r="FO836" s="63"/>
      <c r="FP836" s="63"/>
      <c r="FQ836" s="63"/>
      <c r="FR836" s="63"/>
      <c r="FS836" s="63"/>
      <c r="FT836" s="63"/>
      <c r="FU836" s="63"/>
      <c r="FV836" s="63"/>
      <c r="FW836" s="63"/>
      <c r="FX836" s="63"/>
      <c r="FY836" s="63"/>
      <c r="FZ836" s="63"/>
      <c r="GA836" s="63"/>
      <c r="GB836" s="63"/>
      <c r="GC836" s="63"/>
      <c r="GD836" s="63"/>
      <c r="GE836" s="63"/>
      <c r="GF836" s="63"/>
      <c r="GG836" s="63"/>
      <c r="GH836" s="63"/>
      <c r="GI836" s="63"/>
      <c r="GJ836" s="63"/>
      <c r="GK836" s="63"/>
      <c r="GL836" s="63"/>
      <c r="GM836" s="63"/>
      <c r="GN836" s="63"/>
      <c r="GO836" s="63"/>
      <c r="GP836" s="63"/>
      <c r="GQ836" s="63"/>
      <c r="GR836" s="63"/>
      <c r="GS836" s="63"/>
      <c r="GT836" s="63"/>
      <c r="GU836" s="63"/>
      <c r="GV836" s="63"/>
      <c r="GW836" s="63"/>
      <c r="GX836" s="63"/>
      <c r="GY836" s="63"/>
      <c r="GZ836" s="63"/>
      <c r="HA836" s="63"/>
      <c r="HB836" s="63"/>
      <c r="HC836" s="63"/>
      <c r="HD836" s="63"/>
      <c r="HE836" s="63"/>
      <c r="HF836" s="63"/>
      <c r="HG836" s="63"/>
      <c r="HH836" s="63"/>
      <c r="HI836" s="63"/>
      <c r="HJ836" s="63"/>
      <c r="HK836" s="63"/>
      <c r="HL836" s="63"/>
      <c r="HM836" s="63"/>
      <c r="HN836" s="63"/>
      <c r="HO836" s="63"/>
      <c r="HP836" s="63"/>
      <c r="HQ836" s="63"/>
      <c r="HR836" s="63"/>
      <c r="HS836" s="63"/>
      <c r="HT836" s="63"/>
      <c r="HU836" s="63"/>
      <c r="HV836" s="63"/>
      <c r="HW836" s="63"/>
      <c r="HX836" s="63"/>
      <c r="HY836" s="63"/>
      <c r="HZ836" s="63"/>
      <c r="IA836" s="63"/>
      <c r="IB836" s="63"/>
      <c r="IC836" s="63"/>
      <c r="ID836" s="63"/>
      <c r="IE836" s="63"/>
      <c r="IF836" s="63"/>
      <c r="IG836" s="63"/>
      <c r="IH836" s="63"/>
      <c r="II836" s="63"/>
      <c r="IJ836" s="63"/>
      <c r="IK836" s="63"/>
      <c r="IL836" s="63"/>
      <c r="IM836" s="63"/>
      <c r="IN836" s="63"/>
      <c r="IO836" s="63"/>
    </row>
    <row r="837" spans="1:249" s="35" customFormat="1" ht="49.95" customHeight="1" x14ac:dyDescent="0.3">
      <c r="A837" s="219">
        <v>2991</v>
      </c>
      <c r="B837" s="575" t="s">
        <v>6268</v>
      </c>
      <c r="C837" s="219"/>
      <c r="D837" s="576"/>
      <c r="E837" s="221" t="s">
        <v>6269</v>
      </c>
      <c r="F837" s="219" t="s">
        <v>6270</v>
      </c>
      <c r="G837" s="221" t="s">
        <v>6271</v>
      </c>
      <c r="H837" s="219">
        <v>2011</v>
      </c>
      <c r="I837" s="220" t="s">
        <v>6272</v>
      </c>
      <c r="J837" s="577">
        <v>39840</v>
      </c>
      <c r="K837" s="578" t="s">
        <v>6273</v>
      </c>
      <c r="L837" s="220" t="s">
        <v>6274</v>
      </c>
      <c r="M837" s="220" t="s">
        <v>6275</v>
      </c>
      <c r="N837" s="220" t="s">
        <v>6276</v>
      </c>
      <c r="O837" s="220" t="s">
        <v>6277</v>
      </c>
      <c r="P837" s="219">
        <v>72</v>
      </c>
      <c r="Q837" s="576">
        <v>4.55</v>
      </c>
      <c r="R837" s="576"/>
      <c r="S837" s="576">
        <v>4.55</v>
      </c>
      <c r="T837" s="576">
        <v>19.5</v>
      </c>
      <c r="U837" s="576">
        <v>24.05</v>
      </c>
      <c r="V837" s="219">
        <v>25</v>
      </c>
      <c r="W837" s="219">
        <v>100</v>
      </c>
      <c r="X837" s="576" t="s">
        <v>6278</v>
      </c>
      <c r="Y837" s="219">
        <v>3</v>
      </c>
      <c r="Z837" s="219">
        <v>7</v>
      </c>
      <c r="AA837" s="219">
        <v>2</v>
      </c>
      <c r="AB837" s="219">
        <v>44</v>
      </c>
      <c r="AC837" s="219"/>
      <c r="AD837" s="576">
        <v>19.5</v>
      </c>
      <c r="AE837" s="579">
        <v>4</v>
      </c>
      <c r="AF837" s="146"/>
      <c r="AG837" s="580"/>
      <c r="AH837" s="220"/>
      <c r="AI837" s="581"/>
      <c r="AJ837" s="582"/>
      <c r="AK837" s="116"/>
      <c r="AL837" s="581"/>
      <c r="AM837" s="582"/>
      <c r="AN837" s="116"/>
      <c r="AO837" s="581"/>
      <c r="AP837" s="582"/>
      <c r="AQ837" s="116"/>
      <c r="AR837" s="581"/>
      <c r="AS837" s="582"/>
      <c r="AT837" s="219"/>
      <c r="AU837" s="581"/>
      <c r="AV837" s="583"/>
      <c r="AW837" s="219"/>
      <c r="AX837" s="581"/>
      <c r="AY837" s="130"/>
      <c r="AZ837" s="54"/>
      <c r="BA837" s="54"/>
      <c r="BB837" s="54"/>
      <c r="BC837" s="54"/>
    </row>
    <row r="838" spans="1:249" s="35" customFormat="1" ht="49.95" customHeight="1" x14ac:dyDescent="0.3">
      <c r="A838" s="219">
        <v>2991</v>
      </c>
      <c r="B838" s="575" t="s">
        <v>6268</v>
      </c>
      <c r="C838" s="219"/>
      <c r="D838" s="576"/>
      <c r="E838" s="221" t="s">
        <v>6279</v>
      </c>
      <c r="F838" s="219" t="s">
        <v>6280</v>
      </c>
      <c r="G838" s="221" t="s">
        <v>6281</v>
      </c>
      <c r="H838" s="219">
        <v>2013</v>
      </c>
      <c r="I838" s="220" t="s">
        <v>6282</v>
      </c>
      <c r="J838" s="577">
        <v>24900</v>
      </c>
      <c r="K838" s="578" t="s">
        <v>6273</v>
      </c>
      <c r="L838" s="220" t="s">
        <v>6283</v>
      </c>
      <c r="M838" s="220" t="s">
        <v>6284</v>
      </c>
      <c r="N838" s="220" t="s">
        <v>6285</v>
      </c>
      <c r="O838" s="220" t="s">
        <v>6286</v>
      </c>
      <c r="P838" s="219">
        <v>214</v>
      </c>
      <c r="Q838" s="576">
        <v>4</v>
      </c>
      <c r="R838" s="576"/>
      <c r="S838" s="576">
        <v>4</v>
      </c>
      <c r="T838" s="576">
        <v>20</v>
      </c>
      <c r="U838" s="576">
        <v>24</v>
      </c>
      <c r="V838" s="219">
        <v>0</v>
      </c>
      <c r="W838" s="219">
        <v>92</v>
      </c>
      <c r="X838" s="576" t="s">
        <v>6287</v>
      </c>
      <c r="Y838" s="219">
        <v>1</v>
      </c>
      <c r="Z838" s="219">
        <v>7</v>
      </c>
      <c r="AA838" s="219">
        <v>6</v>
      </c>
      <c r="AB838" s="219">
        <v>44</v>
      </c>
      <c r="AC838" s="219"/>
      <c r="AD838" s="576">
        <v>20</v>
      </c>
      <c r="AE838" s="579">
        <v>4</v>
      </c>
      <c r="AF838" s="146"/>
      <c r="AG838" s="580"/>
      <c r="AH838" s="220"/>
      <c r="AI838" s="581"/>
      <c r="AJ838" s="582"/>
      <c r="AK838" s="116"/>
      <c r="AL838" s="581"/>
      <c r="AM838" s="582"/>
      <c r="AN838" s="116"/>
      <c r="AO838" s="581"/>
      <c r="AP838" s="582"/>
      <c r="AQ838" s="116"/>
      <c r="AR838" s="581"/>
      <c r="AS838" s="582"/>
      <c r="AT838" s="219"/>
      <c r="AU838" s="581"/>
      <c r="AV838" s="583"/>
      <c r="AW838" s="219"/>
      <c r="AX838" s="581"/>
      <c r="AY838" s="130"/>
      <c r="AZ838" s="54"/>
      <c r="BA838" s="54"/>
      <c r="BB838" s="54"/>
      <c r="BC838" s="54"/>
    </row>
    <row r="839" spans="1:249" s="35" customFormat="1" ht="49.95" customHeight="1" x14ac:dyDescent="0.3">
      <c r="A839" s="219">
        <v>2991</v>
      </c>
      <c r="B839" s="575" t="s">
        <v>6268</v>
      </c>
      <c r="C839" s="219"/>
      <c r="D839" s="576"/>
      <c r="E839" s="221" t="s">
        <v>6288</v>
      </c>
      <c r="F839" s="219">
        <v>17270</v>
      </c>
      <c r="G839" s="221" t="s">
        <v>6289</v>
      </c>
      <c r="H839" s="219">
        <v>2011</v>
      </c>
      <c r="I839" s="220" t="s">
        <v>6290</v>
      </c>
      <c r="J839" s="577">
        <v>77290.080000000002</v>
      </c>
      <c r="K839" s="578" t="s">
        <v>6273</v>
      </c>
      <c r="L839" s="220" t="s">
        <v>6291</v>
      </c>
      <c r="M839" s="220" t="s">
        <v>6292</v>
      </c>
      <c r="N839" s="220" t="s">
        <v>6293</v>
      </c>
      <c r="O839" s="220" t="s">
        <v>6294</v>
      </c>
      <c r="P839" s="219">
        <v>23</v>
      </c>
      <c r="Q839" s="576">
        <v>16</v>
      </c>
      <c r="R839" s="576"/>
      <c r="S839" s="576">
        <v>16</v>
      </c>
      <c r="T839" s="576">
        <v>23</v>
      </c>
      <c r="U839" s="576">
        <v>39</v>
      </c>
      <c r="V839" s="219">
        <v>2</v>
      </c>
      <c r="W839" s="219">
        <v>100</v>
      </c>
      <c r="X839" s="576" t="s">
        <v>6295</v>
      </c>
      <c r="Y839" s="219">
        <v>3</v>
      </c>
      <c r="Z839" s="219">
        <v>12</v>
      </c>
      <c r="AA839" s="219">
        <v>3</v>
      </c>
      <c r="AB839" s="219">
        <v>44</v>
      </c>
      <c r="AC839" s="219"/>
      <c r="AD839" s="576">
        <v>23</v>
      </c>
      <c r="AE839" s="579">
        <v>4</v>
      </c>
      <c r="AF839" s="146">
        <v>0</v>
      </c>
      <c r="AG839" s="580"/>
      <c r="AH839" s="220"/>
      <c r="AI839" s="581"/>
      <c r="AJ839" s="582"/>
      <c r="AK839" s="116"/>
      <c r="AL839" s="581"/>
      <c r="AM839" s="582"/>
      <c r="AN839" s="116"/>
      <c r="AO839" s="581"/>
      <c r="AP839" s="582"/>
      <c r="AQ839" s="116"/>
      <c r="AR839" s="581"/>
      <c r="AS839" s="582"/>
      <c r="AT839" s="219"/>
      <c r="AU839" s="581"/>
      <c r="AV839" s="583"/>
      <c r="AW839" s="219"/>
      <c r="AX839" s="581"/>
      <c r="AY839" s="130"/>
      <c r="AZ839" s="54"/>
      <c r="BA839" s="54"/>
      <c r="BB839" s="54"/>
      <c r="BC839" s="54"/>
    </row>
    <row r="840" spans="1:249" s="35" customFormat="1" ht="49.95" customHeight="1" x14ac:dyDescent="0.3">
      <c r="A840" s="219">
        <v>2991</v>
      </c>
      <c r="B840" s="575" t="s">
        <v>6268</v>
      </c>
      <c r="C840" s="219"/>
      <c r="D840" s="576"/>
      <c r="E840" s="221" t="s">
        <v>6296</v>
      </c>
      <c r="F840" s="219" t="s">
        <v>6297</v>
      </c>
      <c r="G840" s="221" t="s">
        <v>6298</v>
      </c>
      <c r="H840" s="219">
        <v>2012</v>
      </c>
      <c r="I840" s="220" t="s">
        <v>6299</v>
      </c>
      <c r="J840" s="577">
        <v>202490.82</v>
      </c>
      <c r="K840" s="578" t="s">
        <v>6273</v>
      </c>
      <c r="L840" s="220" t="s">
        <v>6300</v>
      </c>
      <c r="M840" s="220" t="s">
        <v>6301</v>
      </c>
      <c r="N840" s="220"/>
      <c r="O840" s="220"/>
      <c r="P840" s="219">
        <v>201</v>
      </c>
      <c r="Q840" s="576">
        <v>3</v>
      </c>
      <c r="R840" s="576"/>
      <c r="S840" s="576">
        <v>3</v>
      </c>
      <c r="T840" s="576">
        <v>17</v>
      </c>
      <c r="U840" s="576">
        <v>20</v>
      </c>
      <c r="V840" s="219">
        <v>100</v>
      </c>
      <c r="W840" s="219">
        <v>100</v>
      </c>
      <c r="X840" s="576" t="s">
        <v>6302</v>
      </c>
      <c r="Y840" s="219">
        <v>1</v>
      </c>
      <c r="Z840" s="219">
        <v>2</v>
      </c>
      <c r="AA840" s="219">
        <v>1</v>
      </c>
      <c r="AB840" s="219">
        <v>44</v>
      </c>
      <c r="AC840" s="219"/>
      <c r="AD840" s="576">
        <v>17</v>
      </c>
      <c r="AE840" s="579">
        <v>4</v>
      </c>
      <c r="AF840" s="146">
        <v>21</v>
      </c>
      <c r="AG840" s="580"/>
      <c r="AH840" s="220"/>
      <c r="AI840" s="581"/>
      <c r="AJ840" s="582"/>
      <c r="AK840" s="116"/>
      <c r="AL840" s="581"/>
      <c r="AM840" s="582"/>
      <c r="AN840" s="116"/>
      <c r="AO840" s="581"/>
      <c r="AP840" s="582"/>
      <c r="AQ840" s="116"/>
      <c r="AR840" s="581"/>
      <c r="AS840" s="582"/>
      <c r="AT840" s="219"/>
      <c r="AU840" s="581"/>
      <c r="AV840" s="583"/>
      <c r="AW840" s="219"/>
      <c r="AX840" s="581"/>
      <c r="AY840" s="130"/>
      <c r="AZ840" s="54"/>
      <c r="BA840" s="54"/>
      <c r="BB840" s="54"/>
      <c r="BC840" s="54"/>
    </row>
    <row r="841" spans="1:249" s="35" customFormat="1" ht="49.95" customHeight="1" x14ac:dyDescent="0.3">
      <c r="A841" s="219">
        <v>2991</v>
      </c>
      <c r="B841" s="575" t="s">
        <v>6268</v>
      </c>
      <c r="C841" s="219"/>
      <c r="D841" s="576"/>
      <c r="E841" s="221" t="s">
        <v>6303</v>
      </c>
      <c r="F841" s="219" t="s">
        <v>6304</v>
      </c>
      <c r="G841" s="221" t="s">
        <v>6305</v>
      </c>
      <c r="H841" s="219">
        <v>2011</v>
      </c>
      <c r="I841" s="220" t="s">
        <v>6306</v>
      </c>
      <c r="J841" s="577">
        <v>38880</v>
      </c>
      <c r="K841" s="578" t="s">
        <v>6273</v>
      </c>
      <c r="L841" s="220" t="s">
        <v>6307</v>
      </c>
      <c r="M841" s="220" t="s">
        <v>6308</v>
      </c>
      <c r="N841" s="220" t="s">
        <v>6309</v>
      </c>
      <c r="O841" s="220" t="s">
        <v>6294</v>
      </c>
      <c r="P841" s="219">
        <v>84</v>
      </c>
      <c r="Q841" s="576">
        <v>16</v>
      </c>
      <c r="R841" s="576"/>
      <c r="S841" s="576">
        <v>16</v>
      </c>
      <c r="T841" s="576">
        <v>34</v>
      </c>
      <c r="U841" s="576">
        <v>50</v>
      </c>
      <c r="V841" s="219">
        <v>13</v>
      </c>
      <c r="W841" s="219">
        <v>100</v>
      </c>
      <c r="X841" s="576" t="s">
        <v>6310</v>
      </c>
      <c r="Y841" s="219">
        <v>3</v>
      </c>
      <c r="Z841" s="219">
        <v>12</v>
      </c>
      <c r="AA841" s="219">
        <v>3</v>
      </c>
      <c r="AB841" s="219">
        <v>44</v>
      </c>
      <c r="AC841" s="219"/>
      <c r="AD841" s="576">
        <v>34</v>
      </c>
      <c r="AE841" s="579">
        <v>4</v>
      </c>
      <c r="AF841" s="146">
        <v>22</v>
      </c>
      <c r="AG841" s="580"/>
      <c r="AH841" s="220"/>
      <c r="AI841" s="581"/>
      <c r="AJ841" s="582"/>
      <c r="AK841" s="116"/>
      <c r="AL841" s="581"/>
      <c r="AM841" s="582"/>
      <c r="AN841" s="116"/>
      <c r="AO841" s="581"/>
      <c r="AP841" s="582"/>
      <c r="AQ841" s="116"/>
      <c r="AR841" s="581"/>
      <c r="AS841" s="582"/>
      <c r="AT841" s="219"/>
      <c r="AU841" s="581"/>
      <c r="AV841" s="583"/>
      <c r="AW841" s="219"/>
      <c r="AX841" s="581"/>
      <c r="AY841" s="130"/>
      <c r="AZ841" s="54"/>
      <c r="BA841" s="54"/>
      <c r="BB841" s="54"/>
      <c r="BC841" s="54"/>
    </row>
    <row r="842" spans="1:249" s="35" customFormat="1" ht="49.95" customHeight="1" x14ac:dyDescent="0.3">
      <c r="A842" s="219">
        <v>2991</v>
      </c>
      <c r="B842" s="575" t="s">
        <v>6268</v>
      </c>
      <c r="C842" s="219"/>
      <c r="D842" s="576"/>
      <c r="E842" s="221" t="s">
        <v>6311</v>
      </c>
      <c r="F842" s="219" t="s">
        <v>6312</v>
      </c>
      <c r="G842" s="221" t="s">
        <v>6313</v>
      </c>
      <c r="H842" s="219">
        <v>2011</v>
      </c>
      <c r="I842" s="220" t="s">
        <v>6314</v>
      </c>
      <c r="J842" s="577">
        <v>61887</v>
      </c>
      <c r="K842" s="578" t="s">
        <v>6273</v>
      </c>
      <c r="L842" s="220" t="s">
        <v>6315</v>
      </c>
      <c r="M842" s="220" t="s">
        <v>6316</v>
      </c>
      <c r="N842" s="220" t="s">
        <v>6317</v>
      </c>
      <c r="O842" s="220" t="s">
        <v>6318</v>
      </c>
      <c r="P842" s="219">
        <v>78</v>
      </c>
      <c r="Q842" s="576">
        <v>15.62</v>
      </c>
      <c r="R842" s="576"/>
      <c r="S842" s="576">
        <v>15.62</v>
      </c>
      <c r="T842" s="576">
        <v>24</v>
      </c>
      <c r="U842" s="576">
        <v>39.619999999999997</v>
      </c>
      <c r="V842" s="219">
        <v>2</v>
      </c>
      <c r="W842" s="219">
        <v>100</v>
      </c>
      <c r="X842" s="576" t="s">
        <v>6319</v>
      </c>
      <c r="Y842" s="219">
        <v>3</v>
      </c>
      <c r="Z842" s="219">
        <v>11</v>
      </c>
      <c r="AA842" s="219">
        <v>4</v>
      </c>
      <c r="AB842" s="219">
        <v>44</v>
      </c>
      <c r="AC842" s="219"/>
      <c r="AD842" s="576">
        <v>24</v>
      </c>
      <c r="AE842" s="579">
        <v>4</v>
      </c>
      <c r="AF842" s="146">
        <v>7</v>
      </c>
      <c r="AG842" s="580"/>
      <c r="AH842" s="220"/>
      <c r="AI842" s="581"/>
      <c r="AJ842" s="582"/>
      <c r="AK842" s="116"/>
      <c r="AL842" s="581"/>
      <c r="AM842" s="582"/>
      <c r="AN842" s="116"/>
      <c r="AO842" s="581"/>
      <c r="AP842" s="582"/>
      <c r="AQ842" s="116"/>
      <c r="AR842" s="581"/>
      <c r="AS842" s="582"/>
      <c r="AT842" s="219"/>
      <c r="AU842" s="581"/>
      <c r="AV842" s="583"/>
      <c r="AW842" s="219"/>
      <c r="AX842" s="581"/>
      <c r="AY842" s="130"/>
      <c r="AZ842" s="54"/>
      <c r="BA842" s="54"/>
      <c r="BB842" s="54"/>
      <c r="BC842" s="54"/>
    </row>
    <row r="843" spans="1:249" s="35" customFormat="1" ht="49.95" customHeight="1" x14ac:dyDescent="0.3">
      <c r="A843" s="219">
        <v>2991</v>
      </c>
      <c r="B843" s="575" t="s">
        <v>6268</v>
      </c>
      <c r="C843" s="219"/>
      <c r="D843" s="576"/>
      <c r="E843" s="221" t="s">
        <v>6320</v>
      </c>
      <c r="F843" s="219">
        <v>6216</v>
      </c>
      <c r="G843" s="221" t="s">
        <v>6321</v>
      </c>
      <c r="H843" s="219">
        <v>2011</v>
      </c>
      <c r="I843" s="220" t="s">
        <v>6322</v>
      </c>
      <c r="J843" s="577">
        <v>64254.66</v>
      </c>
      <c r="K843" s="578" t="s">
        <v>6273</v>
      </c>
      <c r="L843" s="220" t="s">
        <v>6323</v>
      </c>
      <c r="M843" s="220" t="s">
        <v>6324</v>
      </c>
      <c r="N843" s="220" t="s">
        <v>6325</v>
      </c>
      <c r="O843" s="220" t="s">
        <v>6326</v>
      </c>
      <c r="P843" s="219">
        <v>77</v>
      </c>
      <c r="Q843" s="576">
        <v>36.9</v>
      </c>
      <c r="R843" s="576"/>
      <c r="S843" s="576">
        <v>36.9</v>
      </c>
      <c r="T843" s="576">
        <v>23</v>
      </c>
      <c r="U843" s="576">
        <v>59.9</v>
      </c>
      <c r="V843" s="219">
        <v>5</v>
      </c>
      <c r="W843" s="219">
        <v>100</v>
      </c>
      <c r="X843" s="576" t="s">
        <v>6327</v>
      </c>
      <c r="Y843" s="219">
        <v>3</v>
      </c>
      <c r="Z843" s="219">
        <v>11</v>
      </c>
      <c r="AA843" s="219">
        <v>5</v>
      </c>
      <c r="AB843" s="219">
        <v>44</v>
      </c>
      <c r="AC843" s="219"/>
      <c r="AD843" s="576">
        <v>23</v>
      </c>
      <c r="AE843" s="579">
        <v>4</v>
      </c>
      <c r="AF843" s="146">
        <v>0</v>
      </c>
      <c r="AG843" s="580"/>
      <c r="AH843" s="220"/>
      <c r="AI843" s="581"/>
      <c r="AJ843" s="582"/>
      <c r="AK843" s="116"/>
      <c r="AL843" s="581"/>
      <c r="AM843" s="582"/>
      <c r="AN843" s="116"/>
      <c r="AO843" s="581"/>
      <c r="AP843" s="582"/>
      <c r="AQ843" s="116"/>
      <c r="AR843" s="581"/>
      <c r="AS843" s="582"/>
      <c r="AT843" s="219"/>
      <c r="AU843" s="581"/>
      <c r="AV843" s="583"/>
      <c r="AW843" s="219"/>
      <c r="AX843" s="581"/>
      <c r="AY843" s="130"/>
      <c r="AZ843" s="54"/>
      <c r="BA843" s="54"/>
      <c r="BB843" s="54"/>
      <c r="BC843" s="54"/>
    </row>
    <row r="844" spans="1:249" s="35" customFormat="1" ht="49.95" customHeight="1" x14ac:dyDescent="0.3">
      <c r="A844" s="219">
        <v>2991</v>
      </c>
      <c r="B844" s="575" t="s">
        <v>6268</v>
      </c>
      <c r="C844" s="219"/>
      <c r="D844" s="576"/>
      <c r="E844" s="221" t="s">
        <v>6328</v>
      </c>
      <c r="F844" s="219" t="s">
        <v>6329</v>
      </c>
      <c r="G844" s="221" t="s">
        <v>6330</v>
      </c>
      <c r="H844" s="219">
        <v>2010</v>
      </c>
      <c r="I844" s="220" t="s">
        <v>6331</v>
      </c>
      <c r="J844" s="577">
        <v>30273.62</v>
      </c>
      <c r="K844" s="578" t="s">
        <v>6273</v>
      </c>
      <c r="L844" s="220" t="s">
        <v>6332</v>
      </c>
      <c r="M844" s="220" t="s">
        <v>6333</v>
      </c>
      <c r="N844" s="220" t="s">
        <v>6334</v>
      </c>
      <c r="O844" s="220" t="s">
        <v>6335</v>
      </c>
      <c r="P844" s="219">
        <v>14</v>
      </c>
      <c r="Q844" s="576">
        <v>5.0999999999999996</v>
      </c>
      <c r="R844" s="576"/>
      <c r="S844" s="576">
        <v>5.0999999999999996</v>
      </c>
      <c r="T844" s="576">
        <v>17</v>
      </c>
      <c r="U844" s="576">
        <v>22.1</v>
      </c>
      <c r="V844" s="219">
        <v>1</v>
      </c>
      <c r="W844" s="219">
        <v>100</v>
      </c>
      <c r="X844" s="576" t="s">
        <v>6336</v>
      </c>
      <c r="Y844" s="219">
        <v>1</v>
      </c>
      <c r="Z844" s="219">
        <v>7</v>
      </c>
      <c r="AA844" s="219">
        <v>6</v>
      </c>
      <c r="AB844" s="219">
        <v>44</v>
      </c>
      <c r="AC844" s="219"/>
      <c r="AD844" s="576">
        <v>17</v>
      </c>
      <c r="AE844" s="579">
        <v>5</v>
      </c>
      <c r="AF844" s="146">
        <v>0</v>
      </c>
      <c r="AG844" s="580"/>
      <c r="AH844" s="220"/>
      <c r="AI844" s="581"/>
      <c r="AJ844" s="582"/>
      <c r="AK844" s="116"/>
      <c r="AL844" s="581"/>
      <c r="AM844" s="582"/>
      <c r="AN844" s="116"/>
      <c r="AO844" s="581"/>
      <c r="AP844" s="582"/>
      <c r="AQ844" s="116"/>
      <c r="AR844" s="581"/>
      <c r="AS844" s="582"/>
      <c r="AT844" s="219"/>
      <c r="AU844" s="581"/>
      <c r="AV844" s="583"/>
      <c r="AW844" s="219"/>
      <c r="AX844" s="581"/>
      <c r="AY844" s="130"/>
      <c r="AZ844" s="54"/>
      <c r="BA844" s="54"/>
      <c r="BB844" s="54"/>
      <c r="BC844" s="54"/>
    </row>
    <row r="845" spans="1:249" s="35" customFormat="1" ht="49.95" customHeight="1" x14ac:dyDescent="0.3">
      <c r="A845" s="219">
        <v>2991</v>
      </c>
      <c r="B845" s="575" t="s">
        <v>6268</v>
      </c>
      <c r="C845" s="219"/>
      <c r="D845" s="576"/>
      <c r="E845" s="221" t="s">
        <v>6337</v>
      </c>
      <c r="F845" s="219">
        <v>10692</v>
      </c>
      <c r="G845" s="221" t="s">
        <v>6338</v>
      </c>
      <c r="H845" s="219">
        <v>2011</v>
      </c>
      <c r="I845" s="220" t="s">
        <v>6339</v>
      </c>
      <c r="J845" s="577">
        <v>119994</v>
      </c>
      <c r="K845" s="578" t="s">
        <v>6273</v>
      </c>
      <c r="L845" s="220" t="s">
        <v>6340</v>
      </c>
      <c r="M845" s="220" t="s">
        <v>6341</v>
      </c>
      <c r="N845" s="220" t="s">
        <v>6342</v>
      </c>
      <c r="O845" s="220" t="s">
        <v>6343</v>
      </c>
      <c r="P845" s="219">
        <v>71</v>
      </c>
      <c r="Q845" s="576">
        <v>12</v>
      </c>
      <c r="R845" s="576"/>
      <c r="S845" s="576">
        <v>12</v>
      </c>
      <c r="T845" s="576">
        <v>24</v>
      </c>
      <c r="U845" s="576">
        <v>36</v>
      </c>
      <c r="V845" s="219">
        <v>19</v>
      </c>
      <c r="W845" s="219">
        <v>100</v>
      </c>
      <c r="X845" s="576" t="s">
        <v>6344</v>
      </c>
      <c r="Y845" s="219">
        <v>6</v>
      </c>
      <c r="Z845" s="219">
        <v>3</v>
      </c>
      <c r="AA845" s="219">
        <v>1</v>
      </c>
      <c r="AB845" s="219">
        <v>44</v>
      </c>
      <c r="AC845" s="219"/>
      <c r="AD845" s="576">
        <v>24</v>
      </c>
      <c r="AE845" s="579">
        <v>4</v>
      </c>
      <c r="AF845" s="146">
        <v>0</v>
      </c>
      <c r="AG845" s="580"/>
      <c r="AH845" s="220"/>
      <c r="AI845" s="581"/>
      <c r="AJ845" s="582"/>
      <c r="AK845" s="116"/>
      <c r="AL845" s="581"/>
      <c r="AM845" s="582"/>
      <c r="AN845" s="116"/>
      <c r="AO845" s="581"/>
      <c r="AP845" s="582"/>
      <c r="AQ845" s="116"/>
      <c r="AR845" s="581"/>
      <c r="AS845" s="582"/>
      <c r="AT845" s="219"/>
      <c r="AU845" s="581"/>
      <c r="AV845" s="583"/>
      <c r="AW845" s="219"/>
      <c r="AX845" s="581"/>
      <c r="AY845" s="130"/>
      <c r="AZ845" s="54"/>
      <c r="BA845" s="54"/>
      <c r="BB845" s="54"/>
      <c r="BC845" s="54"/>
    </row>
    <row r="846" spans="1:249" s="35" customFormat="1" ht="49.95" customHeight="1" x14ac:dyDescent="0.3">
      <c r="A846" s="219">
        <v>2991</v>
      </c>
      <c r="B846" s="575" t="s">
        <v>6268</v>
      </c>
      <c r="C846" s="219"/>
      <c r="D846" s="576"/>
      <c r="E846" s="221" t="s">
        <v>6328</v>
      </c>
      <c r="F846" s="219" t="s">
        <v>6329</v>
      </c>
      <c r="G846" s="221" t="s">
        <v>6345</v>
      </c>
      <c r="H846" s="219">
        <v>2011</v>
      </c>
      <c r="I846" s="220" t="s">
        <v>6346</v>
      </c>
      <c r="J846" s="577">
        <v>33528.199999999997</v>
      </c>
      <c r="K846" s="578" t="s">
        <v>6273</v>
      </c>
      <c r="L846" s="220" t="s">
        <v>6332</v>
      </c>
      <c r="M846" s="220" t="s">
        <v>6333</v>
      </c>
      <c r="N846" s="220" t="s">
        <v>6347</v>
      </c>
      <c r="O846" s="220" t="s">
        <v>6348</v>
      </c>
      <c r="P846" s="219">
        <v>70</v>
      </c>
      <c r="Q846" s="576">
        <v>4.0999999999999996</v>
      </c>
      <c r="R846" s="576"/>
      <c r="S846" s="576">
        <v>4.0999999999999996</v>
      </c>
      <c r="T846" s="576">
        <v>18</v>
      </c>
      <c r="U846" s="576">
        <v>22.1</v>
      </c>
      <c r="V846" s="219">
        <v>1</v>
      </c>
      <c r="W846" s="219">
        <v>100</v>
      </c>
      <c r="X846" s="576" t="s">
        <v>6349</v>
      </c>
      <c r="Y846" s="219">
        <v>1</v>
      </c>
      <c r="Z846" s="219">
        <v>7</v>
      </c>
      <c r="AA846" s="219">
        <v>4</v>
      </c>
      <c r="AB846" s="219">
        <v>44</v>
      </c>
      <c r="AC846" s="219"/>
      <c r="AD846" s="576">
        <v>18</v>
      </c>
      <c r="AE846" s="579">
        <v>4</v>
      </c>
      <c r="AF846" s="146">
        <v>0</v>
      </c>
      <c r="AG846" s="580"/>
      <c r="AH846" s="220"/>
      <c r="AI846" s="581"/>
      <c r="AJ846" s="582"/>
      <c r="AK846" s="116"/>
      <c r="AL846" s="581"/>
      <c r="AM846" s="582"/>
      <c r="AN846" s="116"/>
      <c r="AO846" s="581"/>
      <c r="AP846" s="582"/>
      <c r="AQ846" s="116"/>
      <c r="AR846" s="581"/>
      <c r="AS846" s="582"/>
      <c r="AT846" s="219"/>
      <c r="AU846" s="581"/>
      <c r="AV846" s="583"/>
      <c r="AW846" s="219"/>
      <c r="AX846" s="581"/>
      <c r="AY846" s="130"/>
      <c r="AZ846" s="54"/>
      <c r="BA846" s="54"/>
      <c r="BB846" s="54"/>
      <c r="BC846" s="54"/>
    </row>
    <row r="847" spans="1:249" s="35" customFormat="1" ht="49.95" customHeight="1" x14ac:dyDescent="0.3">
      <c r="A847" s="219">
        <v>2991</v>
      </c>
      <c r="B847" s="575" t="s">
        <v>6268</v>
      </c>
      <c r="C847" s="219"/>
      <c r="D847" s="576"/>
      <c r="E847" s="221" t="s">
        <v>6350</v>
      </c>
      <c r="F847" s="219"/>
      <c r="G847" s="221" t="s">
        <v>6351</v>
      </c>
      <c r="H847" s="219">
        <v>2011</v>
      </c>
      <c r="I847" s="220" t="s">
        <v>6352</v>
      </c>
      <c r="J847" s="577">
        <v>38760</v>
      </c>
      <c r="K847" s="578" t="s">
        <v>6273</v>
      </c>
      <c r="L847" s="220" t="s">
        <v>6353</v>
      </c>
      <c r="M847" s="220" t="s">
        <v>6354</v>
      </c>
      <c r="N847" s="220" t="s">
        <v>6355</v>
      </c>
      <c r="O847" s="220" t="s">
        <v>6356</v>
      </c>
      <c r="P847" s="219">
        <v>183</v>
      </c>
      <c r="Q847" s="576">
        <v>6</v>
      </c>
      <c r="R847" s="576"/>
      <c r="S847" s="576">
        <v>6</v>
      </c>
      <c r="T847" s="576">
        <v>17</v>
      </c>
      <c r="U847" s="576">
        <v>24</v>
      </c>
      <c r="V847" s="219">
        <v>20</v>
      </c>
      <c r="W847" s="219">
        <v>100</v>
      </c>
      <c r="X847" s="576" t="s">
        <v>6357</v>
      </c>
      <c r="Y847" s="219">
        <v>6</v>
      </c>
      <c r="Z847" s="219">
        <v>3</v>
      </c>
      <c r="AA847" s="219">
        <v>1</v>
      </c>
      <c r="AB847" s="219">
        <v>44</v>
      </c>
      <c r="AC847" s="219"/>
      <c r="AD847" s="576">
        <v>17</v>
      </c>
      <c r="AE847" s="579">
        <v>4</v>
      </c>
      <c r="AF847" s="146">
        <v>11</v>
      </c>
      <c r="AG847" s="580"/>
      <c r="AH847" s="220"/>
      <c r="AI847" s="581"/>
      <c r="AJ847" s="582"/>
      <c r="AK847" s="116"/>
      <c r="AL847" s="581"/>
      <c r="AM847" s="582"/>
      <c r="AN847" s="116"/>
      <c r="AO847" s="581"/>
      <c r="AP847" s="582"/>
      <c r="AQ847" s="116"/>
      <c r="AR847" s="581"/>
      <c r="AS847" s="582"/>
      <c r="AT847" s="219"/>
      <c r="AU847" s="581"/>
      <c r="AV847" s="583"/>
      <c r="AW847" s="219"/>
      <c r="AX847" s="581"/>
      <c r="AY847" s="130"/>
      <c r="AZ847" s="54"/>
      <c r="BA847" s="54"/>
      <c r="BB847" s="54"/>
      <c r="BC847" s="54"/>
    </row>
    <row r="848" spans="1:249" s="35" customFormat="1" ht="49.95" customHeight="1" x14ac:dyDescent="0.3">
      <c r="A848" s="219">
        <v>2991</v>
      </c>
      <c r="B848" s="575" t="s">
        <v>6268</v>
      </c>
      <c r="C848" s="219"/>
      <c r="D848" s="576"/>
      <c r="E848" s="221" t="s">
        <v>6337</v>
      </c>
      <c r="F848" s="219">
        <v>10692</v>
      </c>
      <c r="G848" s="221" t="s">
        <v>6358</v>
      </c>
      <c r="H848" s="219">
        <v>2011</v>
      </c>
      <c r="I848" s="220" t="s">
        <v>6359</v>
      </c>
      <c r="J848" s="577">
        <v>22794.93</v>
      </c>
      <c r="K848" s="578" t="s">
        <v>6273</v>
      </c>
      <c r="L848" s="220" t="s">
        <v>6340</v>
      </c>
      <c r="M848" s="220" t="s">
        <v>6341</v>
      </c>
      <c r="N848" s="220" t="s">
        <v>6360</v>
      </c>
      <c r="O848" s="220" t="s">
        <v>6361</v>
      </c>
      <c r="P848" s="219">
        <v>188</v>
      </c>
      <c r="Q848" s="576">
        <v>0.66</v>
      </c>
      <c r="R848" s="576"/>
      <c r="S848" s="576">
        <v>0.66</v>
      </c>
      <c r="T848" s="576">
        <v>0.5</v>
      </c>
      <c r="U848" s="576">
        <v>1.1599999999999999</v>
      </c>
      <c r="V848" s="219">
        <v>40</v>
      </c>
      <c r="W848" s="219">
        <v>100</v>
      </c>
      <c r="X848" s="576" t="s">
        <v>6362</v>
      </c>
      <c r="Y848" s="219">
        <v>2</v>
      </c>
      <c r="Z848" s="219">
        <v>3</v>
      </c>
      <c r="AA848" s="219">
        <v>5</v>
      </c>
      <c r="AB848" s="219">
        <v>44</v>
      </c>
      <c r="AC848" s="219"/>
      <c r="AD848" s="576">
        <v>0.5</v>
      </c>
      <c r="AE848" s="579">
        <v>4</v>
      </c>
      <c r="AF848" s="146">
        <v>0</v>
      </c>
      <c r="AG848" s="580"/>
      <c r="AH848" s="220"/>
      <c r="AI848" s="581"/>
      <c r="AJ848" s="582"/>
      <c r="AK848" s="116"/>
      <c r="AL848" s="581"/>
      <c r="AM848" s="582"/>
      <c r="AN848" s="116"/>
      <c r="AO848" s="581"/>
      <c r="AP848" s="582"/>
      <c r="AQ848" s="116"/>
      <c r="AR848" s="581"/>
      <c r="AS848" s="582"/>
      <c r="AT848" s="219"/>
      <c r="AU848" s="581"/>
      <c r="AV848" s="583"/>
      <c r="AW848" s="219"/>
      <c r="AX848" s="581"/>
      <c r="AY848" s="130"/>
      <c r="AZ848" s="54"/>
      <c r="BA848" s="54"/>
      <c r="BB848" s="54"/>
      <c r="BC848" s="54"/>
    </row>
    <row r="849" spans="1:55" s="35" customFormat="1" ht="49.95" customHeight="1" x14ac:dyDescent="0.3">
      <c r="A849" s="219">
        <v>2991</v>
      </c>
      <c r="B849" s="575" t="s">
        <v>6268</v>
      </c>
      <c r="C849" s="219"/>
      <c r="D849" s="576"/>
      <c r="E849" s="221" t="s">
        <v>1074</v>
      </c>
      <c r="F849" s="219" t="s">
        <v>6363</v>
      </c>
      <c r="G849" s="221" t="s">
        <v>6364</v>
      </c>
      <c r="H849" s="219">
        <v>2011</v>
      </c>
      <c r="I849" s="220" t="s">
        <v>6365</v>
      </c>
      <c r="J849" s="577">
        <v>717960</v>
      </c>
      <c r="K849" s="578" t="s">
        <v>6273</v>
      </c>
      <c r="L849" s="220" t="s">
        <v>6366</v>
      </c>
      <c r="M849" s="220" t="s">
        <v>6367</v>
      </c>
      <c r="N849" s="220" t="s">
        <v>6368</v>
      </c>
      <c r="O849" s="220" t="s">
        <v>6369</v>
      </c>
      <c r="P849" s="219">
        <v>87</v>
      </c>
      <c r="Q849" s="576">
        <v>16</v>
      </c>
      <c r="R849" s="576"/>
      <c r="S849" s="576">
        <v>16</v>
      </c>
      <c r="T849" s="576">
        <v>24</v>
      </c>
      <c r="U849" s="576">
        <v>40</v>
      </c>
      <c r="V849" s="219">
        <v>20</v>
      </c>
      <c r="W849" s="219">
        <v>100</v>
      </c>
      <c r="X849" s="576" t="s">
        <v>6370</v>
      </c>
      <c r="Y849" s="219">
        <v>3</v>
      </c>
      <c r="Z849" s="219">
        <v>2</v>
      </c>
      <c r="AA849" s="219">
        <v>3</v>
      </c>
      <c r="AB849" s="219">
        <v>44</v>
      </c>
      <c r="AC849" s="219"/>
      <c r="AD849" s="576">
        <v>24</v>
      </c>
      <c r="AE849" s="579">
        <v>4</v>
      </c>
      <c r="AF849" s="146"/>
      <c r="AG849" s="580"/>
      <c r="AH849" s="220"/>
      <c r="AI849" s="581"/>
      <c r="AJ849" s="582"/>
      <c r="AK849" s="116"/>
      <c r="AL849" s="581"/>
      <c r="AM849" s="582"/>
      <c r="AN849" s="116"/>
      <c r="AO849" s="581"/>
      <c r="AP849" s="582"/>
      <c r="AQ849" s="116"/>
      <c r="AR849" s="581"/>
      <c r="AS849" s="582"/>
      <c r="AT849" s="219"/>
      <c r="AU849" s="581"/>
      <c r="AV849" s="583"/>
      <c r="AW849" s="219"/>
      <c r="AX849" s="581"/>
      <c r="AY849" s="130"/>
      <c r="AZ849" s="54"/>
      <c r="BA849" s="54"/>
      <c r="BB849" s="54"/>
      <c r="BC849" s="54"/>
    </row>
    <row r="850" spans="1:55" s="35" customFormat="1" ht="49.95" customHeight="1" x14ac:dyDescent="0.3">
      <c r="A850" s="219">
        <v>2991</v>
      </c>
      <c r="B850" s="575" t="s">
        <v>6268</v>
      </c>
      <c r="C850" s="219"/>
      <c r="D850" s="576"/>
      <c r="E850" s="221" t="s">
        <v>6371</v>
      </c>
      <c r="F850" s="219" t="s">
        <v>6372</v>
      </c>
      <c r="G850" s="221" t="s">
        <v>6373</v>
      </c>
      <c r="H850" s="219">
        <v>2011</v>
      </c>
      <c r="I850" s="220" t="s">
        <v>6374</v>
      </c>
      <c r="J850" s="577">
        <v>26278.77</v>
      </c>
      <c r="K850" s="578" t="s">
        <v>6273</v>
      </c>
      <c r="L850" s="220" t="s">
        <v>6375</v>
      </c>
      <c r="M850" s="220" t="s">
        <v>6376</v>
      </c>
      <c r="N850" s="220" t="s">
        <v>6377</v>
      </c>
      <c r="O850" s="220" t="s">
        <v>6378</v>
      </c>
      <c r="P850" s="219">
        <v>80</v>
      </c>
      <c r="Q850" s="576">
        <v>17.55</v>
      </c>
      <c r="R850" s="576"/>
      <c r="S850" s="576">
        <v>17.55</v>
      </c>
      <c r="T850" s="576">
        <v>22</v>
      </c>
      <c r="U850" s="576">
        <v>39.549999999999997</v>
      </c>
      <c r="V850" s="219">
        <v>20</v>
      </c>
      <c r="W850" s="219">
        <v>100</v>
      </c>
      <c r="X850" s="576" t="s">
        <v>6379</v>
      </c>
      <c r="Y850" s="219">
        <v>6</v>
      </c>
      <c r="Z850" s="219">
        <v>3</v>
      </c>
      <c r="AA850" s="219">
        <v>1</v>
      </c>
      <c r="AB850" s="219">
        <v>44</v>
      </c>
      <c r="AC850" s="219"/>
      <c r="AD850" s="576">
        <v>22</v>
      </c>
      <c r="AE850" s="579">
        <v>4</v>
      </c>
      <c r="AF850" s="146"/>
      <c r="AG850" s="580"/>
      <c r="AH850" s="220"/>
      <c r="AI850" s="581"/>
      <c r="AJ850" s="582"/>
      <c r="AK850" s="116"/>
      <c r="AL850" s="581"/>
      <c r="AM850" s="582"/>
      <c r="AN850" s="116"/>
      <c r="AO850" s="581"/>
      <c r="AP850" s="582"/>
      <c r="AQ850" s="116"/>
      <c r="AR850" s="581"/>
      <c r="AS850" s="582"/>
      <c r="AT850" s="219"/>
      <c r="AU850" s="581"/>
      <c r="AV850" s="583"/>
      <c r="AW850" s="219"/>
      <c r="AX850" s="581"/>
      <c r="AY850" s="130"/>
      <c r="AZ850" s="54"/>
      <c r="BA850" s="54"/>
      <c r="BB850" s="54"/>
      <c r="BC850" s="54"/>
    </row>
    <row r="851" spans="1:55" s="35" customFormat="1" ht="49.95" customHeight="1" x14ac:dyDescent="0.3">
      <c r="A851" s="219">
        <v>2991</v>
      </c>
      <c r="B851" s="575" t="s">
        <v>6268</v>
      </c>
      <c r="C851" s="219"/>
      <c r="D851" s="576"/>
      <c r="E851" s="221" t="s">
        <v>6303</v>
      </c>
      <c r="F851" s="219" t="s">
        <v>6304</v>
      </c>
      <c r="G851" s="221" t="s">
        <v>6380</v>
      </c>
      <c r="H851" s="219">
        <v>2011</v>
      </c>
      <c r="I851" s="220" t="s">
        <v>6381</v>
      </c>
      <c r="J851" s="577">
        <v>43549</v>
      </c>
      <c r="K851" s="578" t="s">
        <v>6273</v>
      </c>
      <c r="L851" s="220" t="s">
        <v>6382</v>
      </c>
      <c r="M851" s="220" t="s">
        <v>6308</v>
      </c>
      <c r="N851" s="220" t="s">
        <v>6383</v>
      </c>
      <c r="O851" s="220" t="s">
        <v>6384</v>
      </c>
      <c r="P851" s="219">
        <v>180</v>
      </c>
      <c r="Q851" s="576">
        <v>12</v>
      </c>
      <c r="R851" s="576"/>
      <c r="S851" s="576">
        <v>12</v>
      </c>
      <c r="T851" s="576">
        <v>20</v>
      </c>
      <c r="U851" s="576">
        <v>32</v>
      </c>
      <c r="V851" s="219">
        <v>20</v>
      </c>
      <c r="W851" s="219">
        <v>100</v>
      </c>
      <c r="X851" s="576" t="s">
        <v>6385</v>
      </c>
      <c r="Y851" s="219">
        <v>3</v>
      </c>
      <c r="Z851" s="219">
        <v>6</v>
      </c>
      <c r="AA851" s="219">
        <v>1</v>
      </c>
      <c r="AB851" s="219">
        <v>44</v>
      </c>
      <c r="AC851" s="219"/>
      <c r="AD851" s="576">
        <v>20</v>
      </c>
      <c r="AE851" s="579">
        <v>4</v>
      </c>
      <c r="AF851" s="146"/>
      <c r="AG851" s="580"/>
      <c r="AH851" s="220"/>
      <c r="AI851" s="581"/>
      <c r="AJ851" s="582"/>
      <c r="AK851" s="116"/>
      <c r="AL851" s="581"/>
      <c r="AM851" s="582"/>
      <c r="AN851" s="116"/>
      <c r="AO851" s="581"/>
      <c r="AP851" s="582"/>
      <c r="AQ851" s="116"/>
      <c r="AR851" s="581"/>
      <c r="AS851" s="582"/>
      <c r="AT851" s="219"/>
      <c r="AU851" s="581"/>
      <c r="AV851" s="583"/>
      <c r="AW851" s="219"/>
      <c r="AX851" s="581"/>
      <c r="AY851" s="130"/>
      <c r="AZ851" s="54"/>
      <c r="BA851" s="54"/>
      <c r="BB851" s="54"/>
      <c r="BC851" s="54"/>
    </row>
    <row r="852" spans="1:55" s="35" customFormat="1" ht="49.95" customHeight="1" x14ac:dyDescent="0.3">
      <c r="A852" s="219">
        <v>2991</v>
      </c>
      <c r="B852" s="575" t="s">
        <v>6268</v>
      </c>
      <c r="C852" s="219"/>
      <c r="D852" s="576"/>
      <c r="E852" s="221" t="s">
        <v>6386</v>
      </c>
      <c r="F852" s="219" t="s">
        <v>6387</v>
      </c>
      <c r="G852" s="221" t="s">
        <v>6388</v>
      </c>
      <c r="H852" s="219">
        <v>2011</v>
      </c>
      <c r="I852" s="220" t="s">
        <v>6389</v>
      </c>
      <c r="J852" s="577">
        <v>124999.2</v>
      </c>
      <c r="K852" s="578" t="s">
        <v>6273</v>
      </c>
      <c r="L852" s="220" t="s">
        <v>6390</v>
      </c>
      <c r="M852" s="220" t="s">
        <v>6391</v>
      </c>
      <c r="N852" s="220" t="s">
        <v>6392</v>
      </c>
      <c r="O852" s="220" t="s">
        <v>6393</v>
      </c>
      <c r="P852" s="219">
        <v>68</v>
      </c>
      <c r="Q852" s="576">
        <v>48.16</v>
      </c>
      <c r="R852" s="576"/>
      <c r="S852" s="576">
        <v>48.16</v>
      </c>
      <c r="T852" s="576">
        <v>22.44</v>
      </c>
      <c r="U852" s="576">
        <v>70.599999999999994</v>
      </c>
      <c r="V852" s="219">
        <v>2</v>
      </c>
      <c r="W852" s="219">
        <v>100</v>
      </c>
      <c r="X852" s="576" t="s">
        <v>6394</v>
      </c>
      <c r="Y852" s="219">
        <v>3</v>
      </c>
      <c r="Z852" s="219">
        <v>12</v>
      </c>
      <c r="AA852" s="219">
        <v>1</v>
      </c>
      <c r="AB852" s="219">
        <v>44</v>
      </c>
      <c r="AC852" s="219"/>
      <c r="AD852" s="576">
        <v>22.44</v>
      </c>
      <c r="AE852" s="579">
        <v>4</v>
      </c>
      <c r="AF852" s="146"/>
      <c r="AG852" s="580"/>
      <c r="AH852" s="220"/>
      <c r="AI852" s="581"/>
      <c r="AJ852" s="582"/>
      <c r="AK852" s="116"/>
      <c r="AL852" s="581"/>
      <c r="AM852" s="582"/>
      <c r="AN852" s="116"/>
      <c r="AO852" s="581"/>
      <c r="AP852" s="582"/>
      <c r="AQ852" s="116"/>
      <c r="AR852" s="581"/>
      <c r="AS852" s="582"/>
      <c r="AT852" s="219"/>
      <c r="AU852" s="581"/>
      <c r="AV852" s="583"/>
      <c r="AW852" s="219"/>
      <c r="AX852" s="581"/>
      <c r="AY852" s="130"/>
      <c r="AZ852" s="54"/>
      <c r="BA852" s="54"/>
      <c r="BB852" s="54"/>
      <c r="BC852" s="54"/>
    </row>
    <row r="853" spans="1:55" s="35" customFormat="1" ht="49.95" customHeight="1" x14ac:dyDescent="0.3">
      <c r="A853" s="219">
        <v>2991</v>
      </c>
      <c r="B853" s="575" t="s">
        <v>6268</v>
      </c>
      <c r="C853" s="219"/>
      <c r="D853" s="576"/>
      <c r="E853" s="221" t="s">
        <v>6395</v>
      </c>
      <c r="F853" s="219" t="s">
        <v>6396</v>
      </c>
      <c r="G853" s="221" t="s">
        <v>6397</v>
      </c>
      <c r="H853" s="219">
        <v>2013</v>
      </c>
      <c r="I853" s="220" t="s">
        <v>6398</v>
      </c>
      <c r="J853" s="577">
        <v>86995</v>
      </c>
      <c r="K853" s="578" t="s">
        <v>6273</v>
      </c>
      <c r="L853" s="220" t="s">
        <v>6399</v>
      </c>
      <c r="M853" s="220" t="s">
        <v>6400</v>
      </c>
      <c r="N853" s="220" t="s">
        <v>6401</v>
      </c>
      <c r="O853" s="220" t="s">
        <v>6402</v>
      </c>
      <c r="P853" s="219">
        <v>213</v>
      </c>
      <c r="Q853" s="576">
        <v>12</v>
      </c>
      <c r="R853" s="576"/>
      <c r="S853" s="576">
        <v>12</v>
      </c>
      <c r="T853" s="576">
        <v>18</v>
      </c>
      <c r="U853" s="576">
        <v>30</v>
      </c>
      <c r="V853" s="219">
        <v>14</v>
      </c>
      <c r="W853" s="219">
        <v>92</v>
      </c>
      <c r="X853" s="576" t="s">
        <v>6287</v>
      </c>
      <c r="Y853" s="219">
        <v>3</v>
      </c>
      <c r="Z853" s="219">
        <v>10</v>
      </c>
      <c r="AA853" s="219">
        <v>4</v>
      </c>
      <c r="AB853" s="219">
        <v>44</v>
      </c>
      <c r="AC853" s="219"/>
      <c r="AD853" s="576">
        <v>18</v>
      </c>
      <c r="AE853" s="579">
        <v>4</v>
      </c>
      <c r="AF853" s="146"/>
      <c r="AG853" s="580"/>
      <c r="AH853" s="220"/>
      <c r="AI853" s="581"/>
      <c r="AJ853" s="582"/>
      <c r="AK853" s="116"/>
      <c r="AL853" s="581"/>
      <c r="AM853" s="582"/>
      <c r="AN853" s="116"/>
      <c r="AO853" s="581"/>
      <c r="AP853" s="582"/>
      <c r="AQ853" s="116"/>
      <c r="AR853" s="581"/>
      <c r="AS853" s="582"/>
      <c r="AT853" s="219"/>
      <c r="AU853" s="581"/>
      <c r="AV853" s="583"/>
      <c r="AW853" s="219"/>
      <c r="AX853" s="581"/>
      <c r="AY853" s="130"/>
      <c r="AZ853" s="54"/>
      <c r="BA853" s="54"/>
      <c r="BB853" s="54"/>
      <c r="BC853" s="54"/>
    </row>
    <row r="854" spans="1:55" s="35" customFormat="1" ht="49.95" customHeight="1" x14ac:dyDescent="0.3">
      <c r="A854" s="219">
        <v>2991</v>
      </c>
      <c r="B854" s="575" t="s">
        <v>6268</v>
      </c>
      <c r="C854" s="219"/>
      <c r="D854" s="576"/>
      <c r="E854" s="221" t="s">
        <v>6403</v>
      </c>
      <c r="F854" s="219" t="s">
        <v>6404</v>
      </c>
      <c r="G854" s="221" t="s">
        <v>6405</v>
      </c>
      <c r="H854" s="219">
        <v>2011</v>
      </c>
      <c r="I854" s="220" t="s">
        <v>6406</v>
      </c>
      <c r="J854" s="577">
        <v>33138</v>
      </c>
      <c r="K854" s="578" t="s">
        <v>6273</v>
      </c>
      <c r="L854" s="220" t="s">
        <v>6407</v>
      </c>
      <c r="M854" s="220" t="s">
        <v>6408</v>
      </c>
      <c r="N854" s="220" t="s">
        <v>6409</v>
      </c>
      <c r="O854" s="220" t="s">
        <v>6410</v>
      </c>
      <c r="P854" s="219">
        <v>30</v>
      </c>
      <c r="Q854" s="576">
        <v>10</v>
      </c>
      <c r="R854" s="576"/>
      <c r="S854" s="576">
        <v>10</v>
      </c>
      <c r="T854" s="576">
        <v>23</v>
      </c>
      <c r="U854" s="576">
        <v>33</v>
      </c>
      <c r="V854" s="219">
        <v>17</v>
      </c>
      <c r="W854" s="219">
        <v>100</v>
      </c>
      <c r="X854" s="576" t="s">
        <v>6411</v>
      </c>
      <c r="Y854" s="219"/>
      <c r="Z854" s="219"/>
      <c r="AA854" s="219"/>
      <c r="AB854" s="219">
        <v>44</v>
      </c>
      <c r="AC854" s="219"/>
      <c r="AD854" s="576">
        <v>23</v>
      </c>
      <c r="AE854" s="579">
        <v>4</v>
      </c>
      <c r="AF854" s="146"/>
      <c r="AG854" s="580"/>
      <c r="AH854" s="220"/>
      <c r="AI854" s="581"/>
      <c r="AJ854" s="582"/>
      <c r="AK854" s="116"/>
      <c r="AL854" s="581"/>
      <c r="AM854" s="582"/>
      <c r="AN854" s="116"/>
      <c r="AO854" s="581"/>
      <c r="AP854" s="582"/>
      <c r="AQ854" s="116"/>
      <c r="AR854" s="581"/>
      <c r="AS854" s="582"/>
      <c r="AT854" s="219"/>
      <c r="AU854" s="581"/>
      <c r="AV854" s="583"/>
      <c r="AW854" s="219"/>
      <c r="AX854" s="581"/>
      <c r="AY854" s="130"/>
      <c r="AZ854" s="54"/>
      <c r="BA854" s="54"/>
      <c r="BB854" s="54"/>
      <c r="BC854" s="54"/>
    </row>
    <row r="855" spans="1:55" s="35" customFormat="1" ht="49.95" customHeight="1" x14ac:dyDescent="0.3">
      <c r="A855" s="219">
        <v>2991</v>
      </c>
      <c r="B855" s="575" t="s">
        <v>6268</v>
      </c>
      <c r="C855" s="219"/>
      <c r="D855" s="576"/>
      <c r="E855" s="221" t="s">
        <v>6412</v>
      </c>
      <c r="F855" s="219" t="s">
        <v>6413</v>
      </c>
      <c r="G855" s="221" t="s">
        <v>6414</v>
      </c>
      <c r="H855" s="219">
        <v>2011</v>
      </c>
      <c r="I855" s="220" t="s">
        <v>6415</v>
      </c>
      <c r="J855" s="577">
        <v>99492</v>
      </c>
      <c r="K855" s="578" t="s">
        <v>6273</v>
      </c>
      <c r="L855" s="220" t="s">
        <v>6416</v>
      </c>
      <c r="M855" s="220" t="s">
        <v>6417</v>
      </c>
      <c r="N855" s="220" t="s">
        <v>6418</v>
      </c>
      <c r="O855" s="220" t="s">
        <v>6419</v>
      </c>
      <c r="P855" s="219">
        <v>88</v>
      </c>
      <c r="Q855" s="576">
        <v>48.16</v>
      </c>
      <c r="R855" s="576"/>
      <c r="S855" s="576">
        <v>48.16</v>
      </c>
      <c r="T855" s="576">
        <v>22.44</v>
      </c>
      <c r="U855" s="576">
        <v>70.599999999999994</v>
      </c>
      <c r="V855" s="219">
        <v>26</v>
      </c>
      <c r="W855" s="219">
        <v>100</v>
      </c>
      <c r="X855" s="576" t="s">
        <v>6420</v>
      </c>
      <c r="Y855" s="219">
        <v>1</v>
      </c>
      <c r="Z855" s="219">
        <v>9</v>
      </c>
      <c r="AA855" s="219">
        <v>1</v>
      </c>
      <c r="AB855" s="219">
        <v>44</v>
      </c>
      <c r="AC855" s="219"/>
      <c r="AD855" s="576">
        <v>22.44</v>
      </c>
      <c r="AE855" s="579">
        <v>4</v>
      </c>
      <c r="AF855" s="146"/>
      <c r="AG855" s="580"/>
      <c r="AH855" s="220"/>
      <c r="AI855" s="581"/>
      <c r="AJ855" s="582"/>
      <c r="AK855" s="116"/>
      <c r="AL855" s="581"/>
      <c r="AM855" s="582"/>
      <c r="AN855" s="116"/>
      <c r="AO855" s="581"/>
      <c r="AP855" s="582"/>
      <c r="AQ855" s="116"/>
      <c r="AR855" s="581"/>
      <c r="AS855" s="582"/>
      <c r="AT855" s="219"/>
      <c r="AU855" s="581"/>
      <c r="AV855" s="583"/>
      <c r="AW855" s="219"/>
      <c r="AX855" s="581"/>
      <c r="AY855" s="130"/>
      <c r="AZ855" s="54"/>
      <c r="BA855" s="54"/>
      <c r="BB855" s="54"/>
      <c r="BC855" s="54"/>
    </row>
    <row r="856" spans="1:55" s="35" customFormat="1" ht="49.95" customHeight="1" x14ac:dyDescent="0.3">
      <c r="A856" s="219">
        <v>2991</v>
      </c>
      <c r="B856" s="575" t="s">
        <v>6268</v>
      </c>
      <c r="C856" s="219"/>
      <c r="D856" s="576"/>
      <c r="E856" s="221" t="s">
        <v>6421</v>
      </c>
      <c r="F856" s="219">
        <v>30844</v>
      </c>
      <c r="G856" s="221" t="s">
        <v>6422</v>
      </c>
      <c r="H856" s="219">
        <v>2010</v>
      </c>
      <c r="I856" s="220" t="s">
        <v>6423</v>
      </c>
      <c r="J856" s="577">
        <v>19950</v>
      </c>
      <c r="K856" s="578" t="s">
        <v>6273</v>
      </c>
      <c r="L856" s="220" t="s">
        <v>6424</v>
      </c>
      <c r="M856" s="220" t="s">
        <v>6425</v>
      </c>
      <c r="N856" s="220" t="s">
        <v>6426</v>
      </c>
      <c r="O856" s="220" t="s">
        <v>6427</v>
      </c>
      <c r="P856" s="219">
        <v>11</v>
      </c>
      <c r="Q856" s="576">
        <v>3</v>
      </c>
      <c r="R856" s="576"/>
      <c r="S856" s="576">
        <v>3</v>
      </c>
      <c r="T856" s="576">
        <v>7</v>
      </c>
      <c r="U856" s="576">
        <v>10</v>
      </c>
      <c r="V856" s="219">
        <v>1</v>
      </c>
      <c r="W856" s="219">
        <v>100</v>
      </c>
      <c r="X856" s="576" t="s">
        <v>6428</v>
      </c>
      <c r="Y856" s="219">
        <v>1</v>
      </c>
      <c r="Z856" s="219">
        <v>7</v>
      </c>
      <c r="AA856" s="219">
        <v>6</v>
      </c>
      <c r="AB856" s="219">
        <v>44</v>
      </c>
      <c r="AC856" s="219"/>
      <c r="AD856" s="576">
        <v>7</v>
      </c>
      <c r="AE856" s="579">
        <v>5</v>
      </c>
      <c r="AF856" s="146"/>
      <c r="AG856" s="580"/>
      <c r="AH856" s="220"/>
      <c r="AI856" s="581"/>
      <c r="AJ856" s="582"/>
      <c r="AK856" s="116"/>
      <c r="AL856" s="581"/>
      <c r="AM856" s="582"/>
      <c r="AN856" s="116"/>
      <c r="AO856" s="581"/>
      <c r="AP856" s="582"/>
      <c r="AQ856" s="116"/>
      <c r="AR856" s="581"/>
      <c r="AS856" s="582"/>
      <c r="AT856" s="219"/>
      <c r="AU856" s="581"/>
      <c r="AV856" s="583"/>
      <c r="AW856" s="219"/>
      <c r="AX856" s="581"/>
      <c r="AY856" s="130"/>
      <c r="AZ856" s="54"/>
      <c r="BA856" s="54"/>
      <c r="BB856" s="54"/>
      <c r="BC856" s="54"/>
    </row>
    <row r="857" spans="1:55" s="35" customFormat="1" ht="49.95" customHeight="1" x14ac:dyDescent="0.3">
      <c r="A857" s="219">
        <v>2991</v>
      </c>
      <c r="B857" s="575" t="s">
        <v>6268</v>
      </c>
      <c r="C857" s="219"/>
      <c r="D857" s="576"/>
      <c r="E857" s="221" t="s">
        <v>6288</v>
      </c>
      <c r="F857" s="219">
        <v>17270</v>
      </c>
      <c r="G857" s="221" t="s">
        <v>6429</v>
      </c>
      <c r="H857" s="219">
        <v>2011</v>
      </c>
      <c r="I857" s="220" t="s">
        <v>6430</v>
      </c>
      <c r="J857" s="577">
        <v>62442.720000000001</v>
      </c>
      <c r="K857" s="578" t="s">
        <v>6273</v>
      </c>
      <c r="L857" s="220" t="s">
        <v>6431</v>
      </c>
      <c r="M857" s="220" t="s">
        <v>6292</v>
      </c>
      <c r="N857" s="220" t="s">
        <v>6432</v>
      </c>
      <c r="O857" s="220" t="s">
        <v>6433</v>
      </c>
      <c r="P857" s="219">
        <v>186</v>
      </c>
      <c r="Q857" s="576">
        <v>14</v>
      </c>
      <c r="R857" s="576"/>
      <c r="S857" s="576">
        <v>14</v>
      </c>
      <c r="T857" s="576">
        <v>23</v>
      </c>
      <c r="U857" s="576">
        <v>37</v>
      </c>
      <c r="V857" s="219">
        <v>2</v>
      </c>
      <c r="W857" s="219">
        <v>100</v>
      </c>
      <c r="X857" s="576" t="s">
        <v>6287</v>
      </c>
      <c r="Y857" s="219">
        <v>3</v>
      </c>
      <c r="Z857" s="219">
        <v>2</v>
      </c>
      <c r="AA857" s="219">
        <v>3</v>
      </c>
      <c r="AB857" s="219">
        <v>44</v>
      </c>
      <c r="AC857" s="219"/>
      <c r="AD857" s="576">
        <v>23</v>
      </c>
      <c r="AE857" s="579">
        <v>4</v>
      </c>
      <c r="AF857" s="146"/>
      <c r="AG857" s="580"/>
      <c r="AH857" s="220"/>
      <c r="AI857" s="581"/>
      <c r="AJ857" s="582"/>
      <c r="AK857" s="116"/>
      <c r="AL857" s="581"/>
      <c r="AM857" s="582"/>
      <c r="AN857" s="116"/>
      <c r="AO857" s="581"/>
      <c r="AP857" s="582"/>
      <c r="AQ857" s="116"/>
      <c r="AR857" s="581"/>
      <c r="AS857" s="582"/>
      <c r="AT857" s="219"/>
      <c r="AU857" s="581"/>
      <c r="AV857" s="583"/>
      <c r="AW857" s="219"/>
      <c r="AX857" s="581"/>
      <c r="AY857" s="130"/>
      <c r="AZ857" s="54"/>
      <c r="BA857" s="54"/>
      <c r="BB857" s="54"/>
      <c r="BC857" s="54"/>
    </row>
    <row r="858" spans="1:55" s="35" customFormat="1" ht="49.95" customHeight="1" x14ac:dyDescent="0.3">
      <c r="A858" s="219">
        <v>2991</v>
      </c>
      <c r="B858" s="575" t="s">
        <v>6268</v>
      </c>
      <c r="C858" s="219"/>
      <c r="D858" s="576"/>
      <c r="E858" s="221" t="s">
        <v>6337</v>
      </c>
      <c r="F858" s="219">
        <v>10692</v>
      </c>
      <c r="G858" s="221" t="s">
        <v>6434</v>
      </c>
      <c r="H858" s="219">
        <v>2012</v>
      </c>
      <c r="I858" s="220" t="s">
        <v>6435</v>
      </c>
      <c r="J858" s="577">
        <v>34986</v>
      </c>
      <c r="K858" s="578" t="s">
        <v>6273</v>
      </c>
      <c r="L858" s="220" t="s">
        <v>6340</v>
      </c>
      <c r="M858" s="220" t="s">
        <v>6341</v>
      </c>
      <c r="N858" s="220" t="s">
        <v>6436</v>
      </c>
      <c r="O858" s="220" t="s">
        <v>6437</v>
      </c>
      <c r="P858" s="219">
        <v>199</v>
      </c>
      <c r="Q858" s="576">
        <v>9</v>
      </c>
      <c r="R858" s="576"/>
      <c r="S858" s="576">
        <v>9</v>
      </c>
      <c r="T858" s="576">
        <v>15</v>
      </c>
      <c r="U858" s="576">
        <v>24</v>
      </c>
      <c r="V858" s="219">
        <v>0</v>
      </c>
      <c r="W858" s="219">
        <v>100</v>
      </c>
      <c r="X858" s="576" t="s">
        <v>6287</v>
      </c>
      <c r="Y858" s="219">
        <v>6</v>
      </c>
      <c r="Z858" s="219">
        <v>3</v>
      </c>
      <c r="AA858" s="219">
        <v>6</v>
      </c>
      <c r="AB858" s="219">
        <v>44</v>
      </c>
      <c r="AC858" s="219"/>
      <c r="AD858" s="576">
        <v>15</v>
      </c>
      <c r="AE858" s="579">
        <v>4</v>
      </c>
      <c r="AF858" s="146"/>
      <c r="AG858" s="580"/>
      <c r="AH858" s="220"/>
      <c r="AI858" s="581"/>
      <c r="AJ858" s="582"/>
      <c r="AK858" s="116"/>
      <c r="AL858" s="581"/>
      <c r="AM858" s="582"/>
      <c r="AN858" s="116"/>
      <c r="AO858" s="581"/>
      <c r="AP858" s="582"/>
      <c r="AQ858" s="116"/>
      <c r="AR858" s="581"/>
      <c r="AS858" s="582"/>
      <c r="AT858" s="219"/>
      <c r="AU858" s="581"/>
      <c r="AV858" s="583"/>
      <c r="AW858" s="219"/>
      <c r="AX858" s="581"/>
      <c r="AY858" s="130"/>
      <c r="AZ858" s="54"/>
      <c r="BA858" s="54"/>
      <c r="BB858" s="54"/>
      <c r="BC858" s="54"/>
    </row>
    <row r="859" spans="1:55" s="35" customFormat="1" ht="49.95" customHeight="1" x14ac:dyDescent="0.3">
      <c r="A859" s="219">
        <v>2991</v>
      </c>
      <c r="B859" s="575" t="s">
        <v>6268</v>
      </c>
      <c r="C859" s="219"/>
      <c r="D859" s="576"/>
      <c r="E859" s="221" t="s">
        <v>6438</v>
      </c>
      <c r="F859" s="219">
        <v>25446</v>
      </c>
      <c r="G859" s="221" t="s">
        <v>6439</v>
      </c>
      <c r="H859" s="219">
        <v>2010</v>
      </c>
      <c r="I859" s="220" t="s">
        <v>6440</v>
      </c>
      <c r="J859" s="577">
        <v>620806.88</v>
      </c>
      <c r="K859" s="578" t="s">
        <v>6273</v>
      </c>
      <c r="L859" s="220" t="s">
        <v>6441</v>
      </c>
      <c r="M859" s="220" t="s">
        <v>6442</v>
      </c>
      <c r="N859" s="220" t="s">
        <v>6443</v>
      </c>
      <c r="O859" s="220" t="s">
        <v>6443</v>
      </c>
      <c r="P859" s="219">
        <v>22</v>
      </c>
      <c r="Q859" s="576">
        <v>14</v>
      </c>
      <c r="R859" s="576"/>
      <c r="S859" s="576">
        <v>14</v>
      </c>
      <c r="T859" s="576">
        <v>22</v>
      </c>
      <c r="U859" s="576">
        <v>36</v>
      </c>
      <c r="V859" s="219">
        <v>9</v>
      </c>
      <c r="W859" s="219">
        <v>100</v>
      </c>
      <c r="X859" s="576" t="s">
        <v>6444</v>
      </c>
      <c r="Y859" s="219">
        <v>1</v>
      </c>
      <c r="Z859" s="219">
        <v>7</v>
      </c>
      <c r="AA859" s="219">
        <v>6</v>
      </c>
      <c r="AB859" s="219">
        <v>44</v>
      </c>
      <c r="AC859" s="219"/>
      <c r="AD859" s="576">
        <v>22</v>
      </c>
      <c r="AE859" s="579">
        <v>4</v>
      </c>
      <c r="AF859" s="146"/>
      <c r="AG859" s="580"/>
      <c r="AH859" s="220"/>
      <c r="AI859" s="581"/>
      <c r="AJ859" s="582"/>
      <c r="AK859" s="116"/>
      <c r="AL859" s="581"/>
      <c r="AM859" s="582"/>
      <c r="AN859" s="116"/>
      <c r="AO859" s="581"/>
      <c r="AP859" s="582"/>
      <c r="AQ859" s="116"/>
      <c r="AR859" s="581"/>
      <c r="AS859" s="582"/>
      <c r="AT859" s="219"/>
      <c r="AU859" s="581"/>
      <c r="AV859" s="583"/>
      <c r="AW859" s="219"/>
      <c r="AX859" s="581"/>
      <c r="AY859" s="130"/>
      <c r="AZ859" s="54"/>
      <c r="BA859" s="54"/>
      <c r="BB859" s="54"/>
      <c r="BC859" s="54"/>
    </row>
    <row r="860" spans="1:55" s="35" customFormat="1" ht="49.95" customHeight="1" x14ac:dyDescent="0.3">
      <c r="A860" s="219">
        <v>2991</v>
      </c>
      <c r="B860" s="575" t="s">
        <v>6268</v>
      </c>
      <c r="C860" s="219"/>
      <c r="D860" s="576"/>
      <c r="E860" s="221" t="s">
        <v>6337</v>
      </c>
      <c r="F860" s="219">
        <v>10692</v>
      </c>
      <c r="G860" s="221" t="s">
        <v>6445</v>
      </c>
      <c r="H860" s="219">
        <v>2011</v>
      </c>
      <c r="I860" s="220" t="s">
        <v>6446</v>
      </c>
      <c r="J860" s="577">
        <v>39900</v>
      </c>
      <c r="K860" s="578" t="s">
        <v>6273</v>
      </c>
      <c r="L860" s="220" t="s">
        <v>6447</v>
      </c>
      <c r="M860" s="220" t="s">
        <v>6448</v>
      </c>
      <c r="N860" s="220" t="s">
        <v>6449</v>
      </c>
      <c r="O860" s="220" t="s">
        <v>6450</v>
      </c>
      <c r="P860" s="219">
        <v>76</v>
      </c>
      <c r="Q860" s="576">
        <v>1.4</v>
      </c>
      <c r="R860" s="576"/>
      <c r="S860" s="576">
        <v>1.4</v>
      </c>
      <c r="T860" s="576">
        <v>0.5</v>
      </c>
      <c r="U860" s="576">
        <v>1.9</v>
      </c>
      <c r="V860" s="219">
        <v>0</v>
      </c>
      <c r="W860" s="219">
        <v>100</v>
      </c>
      <c r="X860" s="576" t="s">
        <v>6451</v>
      </c>
      <c r="Y860" s="219">
        <v>3</v>
      </c>
      <c r="Z860" s="219">
        <v>11</v>
      </c>
      <c r="AA860" s="219">
        <v>1</v>
      </c>
      <c r="AB860" s="219">
        <v>44</v>
      </c>
      <c r="AC860" s="219"/>
      <c r="AD860" s="576">
        <v>0</v>
      </c>
      <c r="AE860" s="579">
        <v>4</v>
      </c>
      <c r="AF860" s="146"/>
      <c r="AG860" s="580"/>
      <c r="AH860" s="220"/>
      <c r="AI860" s="581"/>
      <c r="AJ860" s="582"/>
      <c r="AK860" s="116"/>
      <c r="AL860" s="581"/>
      <c r="AM860" s="582"/>
      <c r="AN860" s="116"/>
      <c r="AO860" s="581"/>
      <c r="AP860" s="582"/>
      <c r="AQ860" s="116"/>
      <c r="AR860" s="581"/>
      <c r="AS860" s="582"/>
      <c r="AT860" s="219"/>
      <c r="AU860" s="581"/>
      <c r="AV860" s="583"/>
      <c r="AW860" s="219"/>
      <c r="AX860" s="581"/>
      <c r="AY860" s="130"/>
      <c r="AZ860" s="54"/>
      <c r="BA860" s="54"/>
      <c r="BB860" s="54"/>
      <c r="BC860" s="54"/>
    </row>
    <row r="861" spans="1:55" s="35" customFormat="1" ht="49.95" customHeight="1" x14ac:dyDescent="0.3">
      <c r="A861" s="219">
        <v>2991</v>
      </c>
      <c r="B861" s="575" t="s">
        <v>6268</v>
      </c>
      <c r="C861" s="219"/>
      <c r="D861" s="576"/>
      <c r="E861" s="221" t="s">
        <v>6279</v>
      </c>
      <c r="F861" s="219" t="s">
        <v>6280</v>
      </c>
      <c r="G861" s="221" t="s">
        <v>6452</v>
      </c>
      <c r="H861" s="219">
        <v>2013</v>
      </c>
      <c r="I861" s="220" t="s">
        <v>6453</v>
      </c>
      <c r="J861" s="577">
        <v>34980</v>
      </c>
      <c r="K861" s="578" t="s">
        <v>6273</v>
      </c>
      <c r="L861" s="220" t="s">
        <v>6283</v>
      </c>
      <c r="M861" s="220" t="s">
        <v>6284</v>
      </c>
      <c r="N861" s="220" t="s">
        <v>6454</v>
      </c>
      <c r="O861" s="220" t="s">
        <v>6455</v>
      </c>
      <c r="P861" s="219">
        <v>215</v>
      </c>
      <c r="Q861" s="576">
        <v>4</v>
      </c>
      <c r="R861" s="576"/>
      <c r="S861" s="576">
        <v>4</v>
      </c>
      <c r="T861" s="576">
        <v>20</v>
      </c>
      <c r="U861" s="576">
        <v>24</v>
      </c>
      <c r="V861" s="219">
        <v>0</v>
      </c>
      <c r="W861" s="219">
        <v>92</v>
      </c>
      <c r="X861" s="576" t="s">
        <v>6287</v>
      </c>
      <c r="Y861" s="219"/>
      <c r="Z861" s="219"/>
      <c r="AA861" s="219"/>
      <c r="AB861" s="219">
        <v>44</v>
      </c>
      <c r="AC861" s="219"/>
      <c r="AD861" s="576">
        <v>20</v>
      </c>
      <c r="AE861" s="579">
        <v>4</v>
      </c>
      <c r="AF861" s="146"/>
      <c r="AG861" s="580"/>
      <c r="AH861" s="220"/>
      <c r="AI861" s="581"/>
      <c r="AJ861" s="582"/>
      <c r="AK861" s="116"/>
      <c r="AL861" s="581"/>
      <c r="AM861" s="582"/>
      <c r="AN861" s="116"/>
      <c r="AO861" s="581"/>
      <c r="AP861" s="582"/>
      <c r="AQ861" s="116"/>
      <c r="AR861" s="581"/>
      <c r="AS861" s="582"/>
      <c r="AT861" s="219"/>
      <c r="AU861" s="581"/>
      <c r="AV861" s="583"/>
      <c r="AW861" s="219"/>
      <c r="AX861" s="581"/>
      <c r="AY861" s="130"/>
      <c r="AZ861" s="54"/>
      <c r="BA861" s="54"/>
      <c r="BB861" s="54"/>
      <c r="BC861" s="54"/>
    </row>
    <row r="862" spans="1:55" s="35" customFormat="1" ht="49.95" customHeight="1" x14ac:dyDescent="0.3">
      <c r="A862" s="219">
        <v>2991</v>
      </c>
      <c r="B862" s="575" t="s">
        <v>6268</v>
      </c>
      <c r="C862" s="219"/>
      <c r="D862" s="576"/>
      <c r="E862" s="221" t="s">
        <v>6303</v>
      </c>
      <c r="F862" s="219" t="s">
        <v>6304</v>
      </c>
      <c r="G862" s="221" t="s">
        <v>6456</v>
      </c>
      <c r="H862" s="219">
        <v>2010</v>
      </c>
      <c r="I862" s="220" t="s">
        <v>6457</v>
      </c>
      <c r="J862" s="577">
        <v>75468</v>
      </c>
      <c r="K862" s="578" t="s">
        <v>6273</v>
      </c>
      <c r="L862" s="220" t="s">
        <v>6382</v>
      </c>
      <c r="M862" s="220" t="s">
        <v>6308</v>
      </c>
      <c r="N862" s="220" t="s">
        <v>6458</v>
      </c>
      <c r="O862" s="220" t="s">
        <v>6459</v>
      </c>
      <c r="P862" s="219">
        <v>20</v>
      </c>
      <c r="Q862" s="576">
        <v>16</v>
      </c>
      <c r="R862" s="576"/>
      <c r="S862" s="576">
        <v>16</v>
      </c>
      <c r="T862" s="576">
        <v>24</v>
      </c>
      <c r="U862" s="576">
        <v>40</v>
      </c>
      <c r="V862" s="219">
        <v>11</v>
      </c>
      <c r="W862" s="219">
        <v>100</v>
      </c>
      <c r="X862" s="576" t="s">
        <v>6460</v>
      </c>
      <c r="Y862" s="219">
        <v>3</v>
      </c>
      <c r="Z862" s="219">
        <v>12</v>
      </c>
      <c r="AA862" s="219">
        <v>1</v>
      </c>
      <c r="AB862" s="219">
        <v>44</v>
      </c>
      <c r="AC862" s="219"/>
      <c r="AD862" s="576">
        <v>24</v>
      </c>
      <c r="AE862" s="579">
        <v>5</v>
      </c>
      <c r="AF862" s="146"/>
      <c r="AG862" s="580"/>
      <c r="AH862" s="220"/>
      <c r="AI862" s="581"/>
      <c r="AJ862" s="582"/>
      <c r="AK862" s="116"/>
      <c r="AL862" s="581"/>
      <c r="AM862" s="582"/>
      <c r="AN862" s="116"/>
      <c r="AO862" s="581"/>
      <c r="AP862" s="582"/>
      <c r="AQ862" s="116"/>
      <c r="AR862" s="581"/>
      <c r="AS862" s="582"/>
      <c r="AT862" s="219"/>
      <c r="AU862" s="581"/>
      <c r="AV862" s="583"/>
      <c r="AW862" s="219"/>
      <c r="AX862" s="581"/>
      <c r="AY862" s="130"/>
      <c r="AZ862" s="54"/>
      <c r="BA862" s="54"/>
      <c r="BB862" s="54"/>
      <c r="BC862" s="54"/>
    </row>
    <row r="863" spans="1:55" s="35" customFormat="1" ht="49.95" customHeight="1" x14ac:dyDescent="0.3">
      <c r="A863" s="219">
        <v>2991</v>
      </c>
      <c r="B863" s="575" t="s">
        <v>6268</v>
      </c>
      <c r="C863" s="219"/>
      <c r="D863" s="576"/>
      <c r="E863" s="221" t="s">
        <v>6288</v>
      </c>
      <c r="F863" s="219">
        <v>17270</v>
      </c>
      <c r="G863" s="221" t="s">
        <v>6461</v>
      </c>
      <c r="H863" s="219">
        <v>2011</v>
      </c>
      <c r="I863" s="220" t="s">
        <v>6462</v>
      </c>
      <c r="J863" s="577">
        <v>46800</v>
      </c>
      <c r="K863" s="578" t="s">
        <v>6273</v>
      </c>
      <c r="L863" s="220" t="s">
        <v>6431</v>
      </c>
      <c r="M863" s="220" t="s">
        <v>6292</v>
      </c>
      <c r="N863" s="220" t="s">
        <v>6293</v>
      </c>
      <c r="O863" s="220" t="s">
        <v>6294</v>
      </c>
      <c r="P863" s="219">
        <v>32</v>
      </c>
      <c r="Q863" s="576">
        <v>14</v>
      </c>
      <c r="R863" s="576"/>
      <c r="S863" s="576">
        <v>14</v>
      </c>
      <c r="T863" s="576">
        <v>23</v>
      </c>
      <c r="U863" s="576">
        <v>37</v>
      </c>
      <c r="V863" s="219">
        <v>16</v>
      </c>
      <c r="W863" s="219">
        <v>100</v>
      </c>
      <c r="X863" s="576" t="s">
        <v>6463</v>
      </c>
      <c r="Y863" s="219">
        <v>3</v>
      </c>
      <c r="Z863" s="219">
        <v>12</v>
      </c>
      <c r="AA863" s="219">
        <v>3</v>
      </c>
      <c r="AB863" s="219">
        <v>44</v>
      </c>
      <c r="AC863" s="219"/>
      <c r="AD863" s="576">
        <v>23</v>
      </c>
      <c r="AE863" s="579">
        <v>4</v>
      </c>
      <c r="AF863" s="146"/>
      <c r="AG863" s="580"/>
      <c r="AH863" s="220"/>
      <c r="AI863" s="581"/>
      <c r="AJ863" s="582"/>
      <c r="AK863" s="116"/>
      <c r="AL863" s="581"/>
      <c r="AM863" s="582"/>
      <c r="AN863" s="116"/>
      <c r="AO863" s="581"/>
      <c r="AP863" s="582"/>
      <c r="AQ863" s="116"/>
      <c r="AR863" s="581"/>
      <c r="AS863" s="582"/>
      <c r="AT863" s="219"/>
      <c r="AU863" s="581"/>
      <c r="AV863" s="583"/>
      <c r="AW863" s="219"/>
      <c r="AX863" s="581"/>
      <c r="AY863" s="130"/>
      <c r="AZ863" s="54"/>
      <c r="BA863" s="54"/>
      <c r="BB863" s="54"/>
      <c r="BC863" s="54"/>
    </row>
    <row r="864" spans="1:55" s="35" customFormat="1" ht="49.95" customHeight="1" x14ac:dyDescent="0.3">
      <c r="A864" s="219">
        <v>2991</v>
      </c>
      <c r="B864" s="575" t="s">
        <v>6268</v>
      </c>
      <c r="C864" s="219"/>
      <c r="D864" s="576"/>
      <c r="E864" s="221" t="s">
        <v>6464</v>
      </c>
      <c r="F864" s="219" t="s">
        <v>6465</v>
      </c>
      <c r="G864" s="221" t="s">
        <v>6466</v>
      </c>
      <c r="H864" s="219">
        <v>2011</v>
      </c>
      <c r="I864" s="220" t="s">
        <v>6467</v>
      </c>
      <c r="J864" s="577">
        <v>105413.15</v>
      </c>
      <c r="K864" s="578" t="s">
        <v>6273</v>
      </c>
      <c r="L864" s="220" t="s">
        <v>6468</v>
      </c>
      <c r="M864" s="220" t="s">
        <v>6469</v>
      </c>
      <c r="N864" s="220" t="s">
        <v>6470</v>
      </c>
      <c r="O864" s="220" t="s">
        <v>6471</v>
      </c>
      <c r="P864" s="219">
        <v>29</v>
      </c>
      <c r="Q864" s="576">
        <v>12</v>
      </c>
      <c r="R864" s="576"/>
      <c r="S864" s="576">
        <v>12</v>
      </c>
      <c r="T864" s="576">
        <v>18</v>
      </c>
      <c r="U864" s="641">
        <v>30</v>
      </c>
      <c r="V864" s="642">
        <v>40</v>
      </c>
      <c r="W864" s="219">
        <v>100</v>
      </c>
      <c r="X864" s="576" t="s">
        <v>6472</v>
      </c>
      <c r="Y864" s="219">
        <v>1</v>
      </c>
      <c r="Z864" s="219">
        <v>7</v>
      </c>
      <c r="AA864" s="219">
        <v>6</v>
      </c>
      <c r="AB864" s="219">
        <v>44</v>
      </c>
      <c r="AC864" s="219"/>
      <c r="AD864" s="576">
        <v>18</v>
      </c>
      <c r="AE864" s="579">
        <v>4</v>
      </c>
      <c r="AF864" s="146"/>
      <c r="AG864" s="580"/>
      <c r="AH864" s="220"/>
      <c r="AI864" s="581"/>
      <c r="AJ864" s="582"/>
      <c r="AK864" s="116"/>
      <c r="AL864" s="581"/>
      <c r="AM864" s="582"/>
      <c r="AN864" s="116"/>
      <c r="AO864" s="581"/>
      <c r="AP864" s="582"/>
      <c r="AQ864" s="116"/>
      <c r="AR864" s="581"/>
      <c r="AS864" s="582"/>
      <c r="AT864" s="219"/>
      <c r="AU864" s="581"/>
      <c r="AV864" s="583"/>
      <c r="AW864" s="219"/>
      <c r="AX864" s="581"/>
      <c r="AY864" s="130"/>
      <c r="AZ864" s="54"/>
      <c r="BA864" s="54"/>
      <c r="BB864" s="54"/>
      <c r="BC864" s="54"/>
    </row>
    <row r="865" spans="1:50" s="630" customFormat="1" ht="145.19999999999999" x14ac:dyDescent="0.25">
      <c r="A865" s="616">
        <v>2992</v>
      </c>
      <c r="B865" s="616" t="s">
        <v>9046</v>
      </c>
      <c r="C865" s="617">
        <v>2992</v>
      </c>
      <c r="D865" s="617" t="s">
        <v>6473</v>
      </c>
      <c r="E865" s="617" t="s">
        <v>6474</v>
      </c>
      <c r="F865" s="618" t="s">
        <v>6475</v>
      </c>
      <c r="G865" s="617" t="s">
        <v>6476</v>
      </c>
      <c r="H865" s="617">
        <v>2010</v>
      </c>
      <c r="I865" s="617" t="s">
        <v>6477</v>
      </c>
      <c r="J865" s="619">
        <v>231751.28</v>
      </c>
      <c r="K865" s="578" t="s">
        <v>6273</v>
      </c>
      <c r="L865" s="617" t="s">
        <v>6478</v>
      </c>
      <c r="M865" s="617" t="s">
        <v>6479</v>
      </c>
      <c r="N865" s="617" t="s">
        <v>6480</v>
      </c>
      <c r="O865" s="617" t="s">
        <v>6481</v>
      </c>
      <c r="P865" s="617" t="s">
        <v>6482</v>
      </c>
      <c r="Q865" s="620">
        <f t="shared" ref="Q865:Q872" si="25">U865</f>
        <v>31.270000000000003</v>
      </c>
      <c r="R865" s="621">
        <v>0</v>
      </c>
      <c r="S865" s="621">
        <v>5.15</v>
      </c>
      <c r="T865" s="621">
        <v>26.12</v>
      </c>
      <c r="U865" s="643">
        <f>R865+S865+T865</f>
        <v>31.270000000000003</v>
      </c>
      <c r="V865" s="644">
        <v>75</v>
      </c>
      <c r="W865" s="617">
        <v>0</v>
      </c>
      <c r="X865" s="622" t="s">
        <v>6483</v>
      </c>
      <c r="Y865" s="623">
        <v>3</v>
      </c>
      <c r="Z865" s="623">
        <v>2</v>
      </c>
      <c r="AA865" s="623">
        <v>3</v>
      </c>
      <c r="AB865" s="623">
        <v>4</v>
      </c>
      <c r="AC865" s="617" t="s">
        <v>2633</v>
      </c>
      <c r="AD865" s="620">
        <v>30.3</v>
      </c>
      <c r="AE865" s="620">
        <v>3</v>
      </c>
      <c r="AF865" s="624"/>
      <c r="AG865" s="625"/>
      <c r="AH865" s="626"/>
      <c r="AI865" s="627"/>
      <c r="AJ865" s="628" t="s">
        <v>9047</v>
      </c>
      <c r="AK865" s="629" t="s">
        <v>9048</v>
      </c>
      <c r="AL865" s="629">
        <v>39</v>
      </c>
      <c r="AM865" s="624"/>
      <c r="AN865" s="625"/>
      <c r="AO865" s="626"/>
      <c r="AP865" s="628" t="s">
        <v>9047</v>
      </c>
      <c r="AQ865" s="629" t="s">
        <v>9048</v>
      </c>
      <c r="AR865" s="629">
        <v>33</v>
      </c>
      <c r="AT865" s="624"/>
      <c r="AU865" s="625"/>
      <c r="AV865" s="628" t="s">
        <v>9047</v>
      </c>
      <c r="AW865" s="629" t="s">
        <v>9048</v>
      </c>
      <c r="AX865" s="629">
        <v>44</v>
      </c>
    </row>
    <row r="866" spans="1:50" s="632" customFormat="1" ht="171.6" x14ac:dyDescent="0.25">
      <c r="A866" s="616">
        <v>2992</v>
      </c>
      <c r="B866" s="616" t="s">
        <v>9046</v>
      </c>
      <c r="C866" s="617">
        <v>2992</v>
      </c>
      <c r="D866" s="617" t="s">
        <v>6473</v>
      </c>
      <c r="E866" s="617" t="s">
        <v>6484</v>
      </c>
      <c r="F866" s="618" t="s">
        <v>6485</v>
      </c>
      <c r="G866" s="617" t="s">
        <v>6486</v>
      </c>
      <c r="H866" s="617" t="s">
        <v>6487</v>
      </c>
      <c r="I866" s="617" t="s">
        <v>6488</v>
      </c>
      <c r="J866" s="619">
        <v>394060</v>
      </c>
      <c r="K866" s="578" t="s">
        <v>6273</v>
      </c>
      <c r="L866" s="617" t="s">
        <v>6489</v>
      </c>
      <c r="M866" s="617" t="s">
        <v>6490</v>
      </c>
      <c r="N866" s="617" t="s">
        <v>6491</v>
      </c>
      <c r="O866" s="617" t="s">
        <v>6492</v>
      </c>
      <c r="P866" s="617" t="s">
        <v>6493</v>
      </c>
      <c r="Q866" s="620">
        <f t="shared" si="25"/>
        <v>35</v>
      </c>
      <c r="R866" s="621">
        <v>0</v>
      </c>
      <c r="S866" s="621">
        <f>(15000+20000)/1700</f>
        <v>20.588235294117649</v>
      </c>
      <c r="T866" s="621">
        <f>24500/1700</f>
        <v>14.411764705882353</v>
      </c>
      <c r="U866" s="643">
        <f>R866+S866+T866</f>
        <v>35</v>
      </c>
      <c r="V866" s="644">
        <v>83</v>
      </c>
      <c r="W866" s="617">
        <v>0</v>
      </c>
      <c r="X866" s="622" t="s">
        <v>6483</v>
      </c>
      <c r="Y866" s="623">
        <v>2</v>
      </c>
      <c r="Z866" s="623">
        <v>5</v>
      </c>
      <c r="AA866" s="623">
        <v>3</v>
      </c>
      <c r="AB866" s="623">
        <v>66</v>
      </c>
      <c r="AC866" s="617" t="s">
        <v>2633</v>
      </c>
      <c r="AD866" s="620">
        <v>30.3</v>
      </c>
      <c r="AE866" s="620">
        <v>3</v>
      </c>
      <c r="AF866" s="631"/>
      <c r="AG866" s="631"/>
      <c r="AH866" s="631"/>
      <c r="AI866" s="631"/>
      <c r="AJ866" s="628" t="s">
        <v>9047</v>
      </c>
      <c r="AK866" s="629" t="s">
        <v>9048</v>
      </c>
      <c r="AL866" s="631">
        <v>51</v>
      </c>
      <c r="AM866" s="631"/>
      <c r="AN866" s="631"/>
      <c r="AO866" s="631"/>
      <c r="AP866" s="628" t="s">
        <v>9047</v>
      </c>
      <c r="AQ866" s="629" t="s">
        <v>9048</v>
      </c>
      <c r="AR866" s="631">
        <v>40</v>
      </c>
      <c r="AT866" s="631"/>
      <c r="AU866" s="631"/>
      <c r="AV866" s="628" t="s">
        <v>9047</v>
      </c>
      <c r="AW866" s="629" t="s">
        <v>9048</v>
      </c>
      <c r="AX866" s="631">
        <v>37</v>
      </c>
    </row>
    <row r="867" spans="1:50" s="632" customFormat="1" ht="92.4" x14ac:dyDescent="0.25">
      <c r="A867" s="616">
        <v>2992</v>
      </c>
      <c r="B867" s="616" t="s">
        <v>9046</v>
      </c>
      <c r="C867" s="617">
        <v>2992</v>
      </c>
      <c r="D867" s="617" t="s">
        <v>6473</v>
      </c>
      <c r="E867" s="617" t="s">
        <v>1054</v>
      </c>
      <c r="F867" s="618" t="s">
        <v>6494</v>
      </c>
      <c r="G867" s="617" t="s">
        <v>3967</v>
      </c>
      <c r="H867" s="617">
        <v>2013</v>
      </c>
      <c r="I867" s="617" t="s">
        <v>6495</v>
      </c>
      <c r="J867" s="619">
        <f>53860*1.22+1500</f>
        <v>67209.2</v>
      </c>
      <c r="K867" s="578" t="s">
        <v>6273</v>
      </c>
      <c r="L867" s="617" t="s">
        <v>6496</v>
      </c>
      <c r="M867" s="617" t="s">
        <v>6497</v>
      </c>
      <c r="N867" s="617" t="s">
        <v>6498</v>
      </c>
      <c r="O867" s="617" t="s">
        <v>6499</v>
      </c>
      <c r="P867" s="617" t="s">
        <v>6500</v>
      </c>
      <c r="Q867" s="620">
        <f t="shared" si="25"/>
        <v>17.058823529411764</v>
      </c>
      <c r="R867" s="621">
        <v>0</v>
      </c>
      <c r="S867" s="621">
        <f>14000/1700</f>
        <v>8.235294117647058</v>
      </c>
      <c r="T867" s="621">
        <f>15000/1700</f>
        <v>8.8235294117647065</v>
      </c>
      <c r="U867" s="643">
        <f>R867+S867+T867</f>
        <v>17.058823529411764</v>
      </c>
      <c r="V867" s="644">
        <v>100</v>
      </c>
      <c r="W867" s="617">
        <v>0</v>
      </c>
      <c r="X867" s="622" t="s">
        <v>6483</v>
      </c>
      <c r="Y867" s="623">
        <v>6</v>
      </c>
      <c r="Z867" s="623">
        <v>1</v>
      </c>
      <c r="AA867" s="623">
        <v>4</v>
      </c>
      <c r="AB867" s="623">
        <v>14</v>
      </c>
      <c r="AC867" s="617" t="s">
        <v>2633</v>
      </c>
      <c r="AD867" s="620">
        <v>22.35</v>
      </c>
      <c r="AE867" s="620">
        <v>3</v>
      </c>
      <c r="AF867" s="631"/>
      <c r="AG867" s="631"/>
      <c r="AH867" s="631"/>
      <c r="AI867" s="631"/>
      <c r="AJ867" s="628" t="s">
        <v>9047</v>
      </c>
      <c r="AK867" s="629" t="s">
        <v>9048</v>
      </c>
      <c r="AL867" s="631">
        <v>100</v>
      </c>
      <c r="AM867" s="631"/>
      <c r="AN867" s="631"/>
      <c r="AO867" s="631"/>
      <c r="AP867" s="628" t="s">
        <v>9047</v>
      </c>
      <c r="AQ867" s="629" t="s">
        <v>9048</v>
      </c>
      <c r="AR867" s="631">
        <v>100</v>
      </c>
      <c r="AT867" s="631"/>
      <c r="AU867" s="631"/>
      <c r="AV867" s="628" t="s">
        <v>9047</v>
      </c>
      <c r="AW867" s="629" t="s">
        <v>9048</v>
      </c>
      <c r="AX867" s="631">
        <v>100</v>
      </c>
    </row>
    <row r="868" spans="1:50" s="632" customFormat="1" ht="198" x14ac:dyDescent="0.25">
      <c r="A868" s="616">
        <v>2992</v>
      </c>
      <c r="B868" s="616" t="s">
        <v>9046</v>
      </c>
      <c r="C868" s="617">
        <v>2992</v>
      </c>
      <c r="D868" s="617" t="s">
        <v>6473</v>
      </c>
      <c r="E868" s="617" t="s">
        <v>6501</v>
      </c>
      <c r="F868" s="618" t="s">
        <v>6502</v>
      </c>
      <c r="G868" s="617" t="s">
        <v>6503</v>
      </c>
      <c r="H868" s="617">
        <v>2011</v>
      </c>
      <c r="I868" s="617" t="s">
        <v>6504</v>
      </c>
      <c r="J868" s="619">
        <v>411600</v>
      </c>
      <c r="K868" s="578" t="s">
        <v>6273</v>
      </c>
      <c r="L868" s="617" t="s">
        <v>6505</v>
      </c>
      <c r="M868" s="617" t="s">
        <v>6506</v>
      </c>
      <c r="N868" s="617" t="s">
        <v>6507</v>
      </c>
      <c r="O868" s="617" t="s">
        <v>6508</v>
      </c>
      <c r="P868" s="617" t="s">
        <v>6509</v>
      </c>
      <c r="Q868" s="620">
        <f t="shared" si="25"/>
        <v>38.129999999999995</v>
      </c>
      <c r="R868" s="621">
        <v>0</v>
      </c>
      <c r="S868" s="621">
        <v>10.59</v>
      </c>
      <c r="T868" s="621">
        <v>27.54</v>
      </c>
      <c r="U868" s="643">
        <f>R868+S868+T868</f>
        <v>38.129999999999995</v>
      </c>
      <c r="V868" s="644">
        <v>100</v>
      </c>
      <c r="W868" s="617">
        <f>308669.13/411600</f>
        <v>0.74992500000000006</v>
      </c>
      <c r="X868" s="622" t="s">
        <v>6483</v>
      </c>
      <c r="Y868" s="623">
        <v>3</v>
      </c>
      <c r="Z868" s="623">
        <v>8</v>
      </c>
      <c r="AA868" s="623">
        <v>1</v>
      </c>
      <c r="AB868" s="623">
        <v>60</v>
      </c>
      <c r="AC868" s="617" t="s">
        <v>2633</v>
      </c>
      <c r="AD868" s="620">
        <v>30.3</v>
      </c>
      <c r="AE868" s="620">
        <v>3</v>
      </c>
      <c r="AF868" s="631"/>
      <c r="AG868" s="631"/>
      <c r="AH868" s="631"/>
      <c r="AI868" s="631"/>
      <c r="AJ868" s="628" t="s">
        <v>9047</v>
      </c>
      <c r="AK868" s="629" t="s">
        <v>9048</v>
      </c>
      <c r="AL868" s="631">
        <v>100</v>
      </c>
      <c r="AM868" s="631"/>
      <c r="AN868" s="631"/>
      <c r="AO868" s="631"/>
      <c r="AP868" s="628" t="s">
        <v>9047</v>
      </c>
      <c r="AQ868" s="629" t="s">
        <v>9048</v>
      </c>
      <c r="AR868" s="631">
        <v>88</v>
      </c>
      <c r="AT868" s="631"/>
      <c r="AU868" s="631"/>
      <c r="AV868" s="628" t="s">
        <v>9047</v>
      </c>
      <c r="AW868" s="629" t="s">
        <v>9048</v>
      </c>
      <c r="AX868" s="631">
        <v>72</v>
      </c>
    </row>
    <row r="869" spans="1:50" s="632" customFormat="1" ht="158.4" x14ac:dyDescent="0.25">
      <c r="A869" s="616">
        <v>2992</v>
      </c>
      <c r="B869" s="616" t="s">
        <v>9046</v>
      </c>
      <c r="C869" s="617">
        <v>2992</v>
      </c>
      <c r="D869" s="617" t="s">
        <v>6473</v>
      </c>
      <c r="E869" s="617" t="s">
        <v>6501</v>
      </c>
      <c r="F869" s="618" t="s">
        <v>6502</v>
      </c>
      <c r="G869" s="617" t="s">
        <v>6510</v>
      </c>
      <c r="H869" s="617">
        <v>2011</v>
      </c>
      <c r="I869" s="617" t="s">
        <v>6511</v>
      </c>
      <c r="J869" s="619">
        <v>80994.64</v>
      </c>
      <c r="K869" s="578" t="s">
        <v>6273</v>
      </c>
      <c r="L869" s="617" t="s">
        <v>6505</v>
      </c>
      <c r="M869" s="617" t="s">
        <v>6506</v>
      </c>
      <c r="N869" s="617" t="s">
        <v>6512</v>
      </c>
      <c r="O869" s="617" t="s">
        <v>6513</v>
      </c>
      <c r="P869" s="617" t="s">
        <v>6514</v>
      </c>
      <c r="Q869" s="620">
        <f t="shared" si="25"/>
        <v>32.4</v>
      </c>
      <c r="R869" s="621">
        <v>0</v>
      </c>
      <c r="S869" s="621">
        <v>3.53</v>
      </c>
      <c r="T869" s="621">
        <v>28.87</v>
      </c>
      <c r="U869" s="643">
        <f>SUM(R869:T869)</f>
        <v>32.4</v>
      </c>
      <c r="V869" s="644">
        <v>100</v>
      </c>
      <c r="W869" s="617">
        <v>0</v>
      </c>
      <c r="X869" s="622" t="s">
        <v>6483</v>
      </c>
      <c r="Y869" s="623">
        <v>3</v>
      </c>
      <c r="Z869" s="623">
        <v>12</v>
      </c>
      <c r="AA869" s="623">
        <v>3</v>
      </c>
      <c r="AB869" s="623">
        <v>60</v>
      </c>
      <c r="AC869" s="617" t="s">
        <v>2633</v>
      </c>
      <c r="AD869" s="620">
        <v>30.3</v>
      </c>
      <c r="AE869" s="620">
        <v>3</v>
      </c>
      <c r="AF869" s="631"/>
      <c r="AG869" s="631"/>
      <c r="AH869" s="631"/>
      <c r="AI869" s="631"/>
      <c r="AJ869" s="628" t="s">
        <v>9047</v>
      </c>
      <c r="AK869" s="629" t="s">
        <v>9048</v>
      </c>
      <c r="AL869" s="631">
        <v>98</v>
      </c>
      <c r="AM869" s="631"/>
      <c r="AN869" s="631"/>
      <c r="AO869" s="631"/>
      <c r="AP869" s="628" t="s">
        <v>9047</v>
      </c>
      <c r="AQ869" s="629" t="s">
        <v>9048</v>
      </c>
      <c r="AR869" s="631">
        <v>72</v>
      </c>
      <c r="AT869" s="631"/>
      <c r="AU869" s="631"/>
      <c r="AV869" s="628" t="s">
        <v>9047</v>
      </c>
      <c r="AW869" s="629" t="s">
        <v>9048</v>
      </c>
      <c r="AX869" s="631">
        <v>88</v>
      </c>
    </row>
    <row r="870" spans="1:50" s="632" customFormat="1" ht="41.4" x14ac:dyDescent="0.25">
      <c r="A870" s="616">
        <v>2992</v>
      </c>
      <c r="B870" s="616" t="s">
        <v>9046</v>
      </c>
      <c r="C870" s="617">
        <v>2992</v>
      </c>
      <c r="D870" s="617" t="s">
        <v>6473</v>
      </c>
      <c r="E870" s="617" t="s">
        <v>6515</v>
      </c>
      <c r="F870" s="618" t="s">
        <v>6516</v>
      </c>
      <c r="G870" s="617" t="s">
        <v>6517</v>
      </c>
      <c r="H870" s="617">
        <v>2011</v>
      </c>
      <c r="I870" s="617" t="s">
        <v>6518</v>
      </c>
      <c r="J870" s="619">
        <v>120045.84</v>
      </c>
      <c r="K870" s="578" t="s">
        <v>6273</v>
      </c>
      <c r="L870" s="617" t="s">
        <v>6519</v>
      </c>
      <c r="M870" s="617" t="s">
        <v>6520</v>
      </c>
      <c r="N870" s="617" t="s">
        <v>6521</v>
      </c>
      <c r="O870" s="617" t="s">
        <v>6522</v>
      </c>
      <c r="P870" s="617" t="s">
        <v>6523</v>
      </c>
      <c r="Q870" s="620">
        <f t="shared" si="25"/>
        <v>9.9650819231802323</v>
      </c>
      <c r="R870" s="621">
        <v>0</v>
      </c>
      <c r="S870" s="621">
        <f>10000/(365*24)</f>
        <v>1.1415525114155252</v>
      </c>
      <c r="T870" s="621">
        <f>15000/1700</f>
        <v>8.8235294117647065</v>
      </c>
      <c r="U870" s="643">
        <f>SUM(R870:T870)</f>
        <v>9.9650819231802323</v>
      </c>
      <c r="V870" s="644">
        <v>83</v>
      </c>
      <c r="W870" s="617">
        <v>0</v>
      </c>
      <c r="X870" s="622" t="s">
        <v>6483</v>
      </c>
      <c r="Y870" s="623">
        <v>3</v>
      </c>
      <c r="Z870" s="623">
        <v>1</v>
      </c>
      <c r="AA870" s="623">
        <v>3</v>
      </c>
      <c r="AB870" s="623">
        <v>60</v>
      </c>
      <c r="AC870" s="617" t="s">
        <v>2633</v>
      </c>
      <c r="AD870" s="620">
        <v>22.35</v>
      </c>
      <c r="AE870" s="620">
        <v>3</v>
      </c>
      <c r="AF870" s="631"/>
      <c r="AG870" s="631"/>
      <c r="AH870" s="631"/>
      <c r="AI870" s="631"/>
      <c r="AJ870" s="628" t="s">
        <v>9047</v>
      </c>
      <c r="AK870" s="629" t="s">
        <v>9048</v>
      </c>
      <c r="AL870" s="631">
        <v>85</v>
      </c>
      <c r="AM870" s="631"/>
      <c r="AN870" s="631"/>
      <c r="AO870" s="631"/>
      <c r="AP870" s="628" t="s">
        <v>9047</v>
      </c>
      <c r="AQ870" s="629" t="s">
        <v>9048</v>
      </c>
      <c r="AR870" s="631">
        <v>58</v>
      </c>
      <c r="AT870" s="631"/>
      <c r="AU870" s="631"/>
      <c r="AV870" s="628" t="s">
        <v>9047</v>
      </c>
      <c r="AW870" s="629" t="s">
        <v>9048</v>
      </c>
      <c r="AX870" s="631">
        <v>38</v>
      </c>
    </row>
    <row r="871" spans="1:50" s="632" customFormat="1" ht="132" x14ac:dyDescent="0.25">
      <c r="A871" s="616">
        <v>2992</v>
      </c>
      <c r="B871" s="616" t="s">
        <v>9046</v>
      </c>
      <c r="C871" s="617">
        <v>2992</v>
      </c>
      <c r="D871" s="617" t="s">
        <v>6473</v>
      </c>
      <c r="E871" s="617" t="s">
        <v>6524</v>
      </c>
      <c r="F871" s="618" t="s">
        <v>6525</v>
      </c>
      <c r="G871" s="617" t="s">
        <v>6526</v>
      </c>
      <c r="H871" s="617" t="s">
        <v>6527</v>
      </c>
      <c r="I871" s="617"/>
      <c r="J871" s="619">
        <v>1200000</v>
      </c>
      <c r="K871" s="578" t="s">
        <v>6273</v>
      </c>
      <c r="L871" s="617" t="s">
        <v>6528</v>
      </c>
      <c r="M871" s="617" t="s">
        <v>6529</v>
      </c>
      <c r="N871" s="617" t="s">
        <v>6530</v>
      </c>
      <c r="O871" s="617" t="s">
        <v>6531</v>
      </c>
      <c r="P871" s="617" t="s">
        <v>6532</v>
      </c>
      <c r="Q871" s="620">
        <f t="shared" si="25"/>
        <v>37.089041095890408</v>
      </c>
      <c r="R871" s="621">
        <v>0</v>
      </c>
      <c r="S871" s="621">
        <f>259200/(365*24)</f>
        <v>29.589041095890412</v>
      </c>
      <c r="T871" s="621">
        <v>7.5</v>
      </c>
      <c r="U871" s="643">
        <f>SUM(R871:T871)</f>
        <v>37.089041095890408</v>
      </c>
      <c r="V871" s="644">
        <v>71</v>
      </c>
      <c r="W871" s="617">
        <v>0</v>
      </c>
      <c r="X871" s="622" t="s">
        <v>6483</v>
      </c>
      <c r="Y871" s="623">
        <v>6</v>
      </c>
      <c r="Z871" s="623">
        <v>5</v>
      </c>
      <c r="AA871" s="623">
        <v>1</v>
      </c>
      <c r="AB871" s="623">
        <v>60</v>
      </c>
      <c r="AC871" s="617" t="s">
        <v>2633</v>
      </c>
      <c r="AD871" s="620">
        <v>30.3</v>
      </c>
      <c r="AE871" s="620">
        <v>3</v>
      </c>
      <c r="AF871" s="631"/>
      <c r="AG871" s="631"/>
      <c r="AH871" s="631"/>
      <c r="AI871" s="631"/>
      <c r="AJ871" s="628" t="s">
        <v>9047</v>
      </c>
      <c r="AK871" s="629" t="s">
        <v>9048</v>
      </c>
      <c r="AL871" s="631">
        <v>50</v>
      </c>
      <c r="AM871" s="631"/>
      <c r="AN871" s="631"/>
      <c r="AO871" s="631"/>
      <c r="AP871" s="628" t="s">
        <v>9047</v>
      </c>
      <c r="AQ871" s="629" t="s">
        <v>9048</v>
      </c>
      <c r="AR871" s="631">
        <v>57</v>
      </c>
      <c r="AT871" s="631"/>
      <c r="AU871" s="631"/>
      <c r="AV871" s="628" t="s">
        <v>9047</v>
      </c>
      <c r="AW871" s="629" t="s">
        <v>9048</v>
      </c>
      <c r="AX871" s="631">
        <v>47</v>
      </c>
    </row>
    <row r="872" spans="1:50" s="632" customFormat="1" ht="79.2" x14ac:dyDescent="0.25">
      <c r="A872" s="616">
        <v>2992</v>
      </c>
      <c r="B872" s="616" t="s">
        <v>9046</v>
      </c>
      <c r="C872" s="617">
        <v>2992</v>
      </c>
      <c r="D872" s="617" t="s">
        <v>6473</v>
      </c>
      <c r="E872" s="617" t="s">
        <v>6515</v>
      </c>
      <c r="F872" s="618" t="s">
        <v>6516</v>
      </c>
      <c r="G872" s="617" t="s">
        <v>6533</v>
      </c>
      <c r="H872" s="617" t="s">
        <v>6534</v>
      </c>
      <c r="I872" s="617" t="s">
        <v>6533</v>
      </c>
      <c r="J872" s="619">
        <f>196467.25*1.2</f>
        <v>235760.69999999998</v>
      </c>
      <c r="K872" s="578" t="s">
        <v>6273</v>
      </c>
      <c r="L872" s="617" t="s">
        <v>6519</v>
      </c>
      <c r="M872" s="617" t="s">
        <v>6520</v>
      </c>
      <c r="N872" s="617" t="s">
        <v>6535</v>
      </c>
      <c r="O872" s="617" t="s">
        <v>6536</v>
      </c>
      <c r="P872" s="617" t="s">
        <v>6537</v>
      </c>
      <c r="Q872" s="620">
        <f t="shared" si="25"/>
        <v>15.269943593875906</v>
      </c>
      <c r="R872" s="621">
        <v>0</v>
      </c>
      <c r="S872" s="621">
        <f>36000/(365*8)</f>
        <v>12.328767123287671</v>
      </c>
      <c r="T872" s="621">
        <f>5000/1700</f>
        <v>2.9411764705882355</v>
      </c>
      <c r="U872" s="643">
        <f>SUM(R872:T872)</f>
        <v>15.269943593875906</v>
      </c>
      <c r="V872" s="644">
        <v>16</v>
      </c>
      <c r="W872" s="617">
        <v>0</v>
      </c>
      <c r="X872" s="622" t="s">
        <v>6483</v>
      </c>
      <c r="Y872" s="623">
        <v>3</v>
      </c>
      <c r="Z872" s="623">
        <v>1</v>
      </c>
      <c r="AA872" s="623">
        <v>3</v>
      </c>
      <c r="AB872" s="623">
        <v>60</v>
      </c>
      <c r="AC872" s="617" t="s">
        <v>2633</v>
      </c>
      <c r="AD872" s="620">
        <v>22.35</v>
      </c>
      <c r="AE872" s="620">
        <v>3</v>
      </c>
      <c r="AF872" s="631"/>
      <c r="AG872" s="631"/>
      <c r="AH872" s="631"/>
      <c r="AI872" s="631"/>
      <c r="AJ872" s="628" t="s">
        <v>9047</v>
      </c>
      <c r="AK872" s="629" t="s">
        <v>9048</v>
      </c>
      <c r="AL872" s="631">
        <v>21</v>
      </c>
      <c r="AM872" s="631"/>
      <c r="AN872" s="631"/>
      <c r="AO872" s="631"/>
      <c r="AP872" s="628" t="s">
        <v>9047</v>
      </c>
      <c r="AQ872" s="629" t="s">
        <v>9048</v>
      </c>
      <c r="AR872" s="631">
        <v>6</v>
      </c>
      <c r="AT872" s="631"/>
      <c r="AU872" s="631"/>
      <c r="AV872" s="628" t="s">
        <v>9047</v>
      </c>
      <c r="AW872" s="629" t="s">
        <v>9048</v>
      </c>
      <c r="AX872" s="631">
        <v>8</v>
      </c>
    </row>
    <row r="873" spans="1:50" s="632" customFormat="1" ht="66" x14ac:dyDescent="0.25">
      <c r="A873" s="616">
        <v>2992</v>
      </c>
      <c r="B873" s="616" t="s">
        <v>9046</v>
      </c>
      <c r="C873" s="617">
        <v>2992</v>
      </c>
      <c r="D873" s="617" t="s">
        <v>6473</v>
      </c>
      <c r="E873" s="617" t="s">
        <v>6538</v>
      </c>
      <c r="F873" s="618" t="s">
        <v>6539</v>
      </c>
      <c r="G873" s="617" t="s">
        <v>6540</v>
      </c>
      <c r="H873" s="617" t="s">
        <v>6534</v>
      </c>
      <c r="I873" s="617" t="s">
        <v>6541</v>
      </c>
      <c r="J873" s="619">
        <v>85101.02</v>
      </c>
      <c r="K873" s="578" t="s">
        <v>6273</v>
      </c>
      <c r="L873" s="617" t="s">
        <v>6542</v>
      </c>
      <c r="M873" s="617" t="s">
        <v>6543</v>
      </c>
      <c r="N873" s="617" t="s">
        <v>6544</v>
      </c>
      <c r="O873" s="617" t="s">
        <v>6545</v>
      </c>
      <c r="P873" s="617" t="s">
        <v>6546</v>
      </c>
      <c r="Q873" s="620">
        <v>40.26</v>
      </c>
      <c r="R873" s="621">
        <v>0</v>
      </c>
      <c r="S873" s="621">
        <v>12.06</v>
      </c>
      <c r="T873" s="621">
        <v>28.2</v>
      </c>
      <c r="U873" s="643">
        <f>SUM(R873:T873)</f>
        <v>40.26</v>
      </c>
      <c r="V873" s="644">
        <v>50</v>
      </c>
      <c r="W873" s="617">
        <v>0</v>
      </c>
      <c r="X873" s="622" t="s">
        <v>6483</v>
      </c>
      <c r="Y873" s="623">
        <v>3</v>
      </c>
      <c r="Z873" s="623">
        <v>3</v>
      </c>
      <c r="AA873" s="623">
        <v>1</v>
      </c>
      <c r="AB873" s="623">
        <v>10</v>
      </c>
      <c r="AC873" s="617" t="s">
        <v>2633</v>
      </c>
      <c r="AD873" s="620">
        <v>30.3</v>
      </c>
      <c r="AE873" s="620">
        <v>3</v>
      </c>
      <c r="AF873" s="631"/>
      <c r="AG873" s="631"/>
      <c r="AH873" s="631"/>
      <c r="AI873" s="631"/>
      <c r="AJ873" s="628" t="s">
        <v>9047</v>
      </c>
      <c r="AK873" s="629" t="s">
        <v>9048</v>
      </c>
      <c r="AL873" s="631">
        <v>45</v>
      </c>
      <c r="AM873" s="631"/>
      <c r="AN873" s="631"/>
      <c r="AO873" s="631"/>
      <c r="AP873" s="628" t="s">
        <v>9047</v>
      </c>
      <c r="AQ873" s="629" t="s">
        <v>9048</v>
      </c>
      <c r="AR873" s="631">
        <v>22</v>
      </c>
      <c r="AT873" s="631"/>
      <c r="AU873" s="631"/>
      <c r="AV873" s="628" t="s">
        <v>9047</v>
      </c>
      <c r="AW873" s="629" t="s">
        <v>9048</v>
      </c>
      <c r="AX873" s="631">
        <v>22</v>
      </c>
    </row>
    <row r="874" spans="1:50" s="632" customFormat="1" ht="66" x14ac:dyDescent="0.25">
      <c r="A874" s="616">
        <v>2992</v>
      </c>
      <c r="B874" s="616" t="s">
        <v>9046</v>
      </c>
      <c r="C874" s="617">
        <v>2992</v>
      </c>
      <c r="D874" s="617" t="s">
        <v>6473</v>
      </c>
      <c r="E874" s="617" t="s">
        <v>6547</v>
      </c>
      <c r="F874" s="618" t="s">
        <v>5478</v>
      </c>
      <c r="G874" s="617" t="s">
        <v>6548</v>
      </c>
      <c r="H874" s="617">
        <v>2011</v>
      </c>
      <c r="I874" s="617" t="s">
        <v>6549</v>
      </c>
      <c r="J874" s="619">
        <v>55720</v>
      </c>
      <c r="K874" s="578" t="s">
        <v>6273</v>
      </c>
      <c r="L874" s="617" t="s">
        <v>6550</v>
      </c>
      <c r="M874" s="617" t="s">
        <v>6551</v>
      </c>
      <c r="N874" s="617" t="s">
        <v>6552</v>
      </c>
      <c r="O874" s="617" t="s">
        <v>6553</v>
      </c>
      <c r="P874" s="617" t="s">
        <v>6554</v>
      </c>
      <c r="Q874" s="620">
        <f>U874</f>
        <v>2</v>
      </c>
      <c r="R874" s="621">
        <v>0</v>
      </c>
      <c r="S874" s="621">
        <f>3400/1700</f>
        <v>2</v>
      </c>
      <c r="T874" s="621"/>
      <c r="U874" s="643">
        <f>R874+S874+T874</f>
        <v>2</v>
      </c>
      <c r="V874" s="644">
        <v>72</v>
      </c>
      <c r="W874" s="617">
        <v>0</v>
      </c>
      <c r="X874" s="622" t="s">
        <v>6483</v>
      </c>
      <c r="Y874" s="623">
        <v>3</v>
      </c>
      <c r="Z874" s="623">
        <v>1</v>
      </c>
      <c r="AA874" s="623">
        <v>3</v>
      </c>
      <c r="AB874" s="623">
        <v>4</v>
      </c>
      <c r="AC874" s="617" t="s">
        <v>2633</v>
      </c>
      <c r="AD874" s="620">
        <v>22.35</v>
      </c>
      <c r="AE874" s="620">
        <v>3</v>
      </c>
      <c r="AF874" s="631"/>
      <c r="AG874" s="631"/>
      <c r="AH874" s="631"/>
      <c r="AI874" s="631"/>
      <c r="AJ874" s="628" t="s">
        <v>9047</v>
      </c>
      <c r="AK874" s="629" t="s">
        <v>9048</v>
      </c>
      <c r="AL874" s="631">
        <v>20</v>
      </c>
      <c r="AM874" s="631"/>
      <c r="AN874" s="631"/>
      <c r="AO874" s="631"/>
      <c r="AP874" s="628" t="s">
        <v>9047</v>
      </c>
      <c r="AQ874" s="629" t="s">
        <v>9048</v>
      </c>
      <c r="AR874" s="631">
        <v>22</v>
      </c>
      <c r="AT874" s="631"/>
      <c r="AU874" s="631"/>
      <c r="AV874" s="628" t="s">
        <v>9047</v>
      </c>
      <c r="AW874" s="629" t="s">
        <v>9048</v>
      </c>
      <c r="AX874" s="631">
        <v>26</v>
      </c>
    </row>
    <row r="875" spans="1:50" s="632" customFormat="1" ht="52.8" x14ac:dyDescent="0.25">
      <c r="A875" s="616">
        <v>2992</v>
      </c>
      <c r="B875" s="616" t="s">
        <v>9046</v>
      </c>
      <c r="C875" s="617">
        <v>2992</v>
      </c>
      <c r="D875" s="617" t="s">
        <v>6473</v>
      </c>
      <c r="E875" s="617" t="s">
        <v>9049</v>
      </c>
      <c r="F875" s="618" t="s">
        <v>9050</v>
      </c>
      <c r="G875" s="617" t="s">
        <v>9051</v>
      </c>
      <c r="H875" s="617" t="s">
        <v>9052</v>
      </c>
      <c r="I875" s="617" t="s">
        <v>9053</v>
      </c>
      <c r="J875" s="619">
        <f>1089044-956260</f>
        <v>132784</v>
      </c>
      <c r="K875" s="578" t="s">
        <v>6273</v>
      </c>
      <c r="L875" s="617" t="s">
        <v>9054</v>
      </c>
      <c r="M875" s="617" t="s">
        <v>9055</v>
      </c>
      <c r="N875" s="617" t="s">
        <v>9056</v>
      </c>
      <c r="O875" s="617" t="s">
        <v>9057</v>
      </c>
      <c r="P875" s="617" t="s">
        <v>9058</v>
      </c>
      <c r="Q875" s="620">
        <f t="shared" ref="Q875:Q882" si="26">U875</f>
        <v>17.058823529411764</v>
      </c>
      <c r="R875" s="621">
        <v>0</v>
      </c>
      <c r="S875" s="621">
        <f>(14000+1000+2000)/1700</f>
        <v>10</v>
      </c>
      <c r="T875" s="621">
        <f>12000/1700</f>
        <v>7.0588235294117645</v>
      </c>
      <c r="U875" s="643">
        <f>SUM(R875:T875)</f>
        <v>17.058823529411764</v>
      </c>
      <c r="V875" s="644" t="s">
        <v>9059</v>
      </c>
      <c r="W875" s="617">
        <f>398401.95/956260.43</f>
        <v>0.41662494598882438</v>
      </c>
      <c r="X875" s="622" t="s">
        <v>6483</v>
      </c>
      <c r="Y875" s="623">
        <v>3</v>
      </c>
      <c r="Z875" s="623">
        <v>1</v>
      </c>
      <c r="AA875" s="623">
        <v>3</v>
      </c>
      <c r="AB875" s="623">
        <v>4</v>
      </c>
      <c r="AC875" s="617" t="s">
        <v>2633</v>
      </c>
      <c r="AD875" s="620">
        <v>30.3</v>
      </c>
      <c r="AE875" s="620">
        <v>3</v>
      </c>
      <c r="AF875" s="631"/>
      <c r="AG875" s="631"/>
      <c r="AH875" s="631"/>
      <c r="AI875" s="631"/>
      <c r="AJ875" s="628" t="s">
        <v>9047</v>
      </c>
      <c r="AK875" s="629" t="s">
        <v>9048</v>
      </c>
      <c r="AL875" s="631">
        <v>100</v>
      </c>
      <c r="AM875" s="631"/>
      <c r="AN875" s="631"/>
      <c r="AO875" s="631"/>
      <c r="AP875" s="628" t="s">
        <v>9047</v>
      </c>
      <c r="AQ875" s="629" t="s">
        <v>9048</v>
      </c>
      <c r="AR875" s="631">
        <v>100</v>
      </c>
      <c r="AT875" s="631"/>
      <c r="AU875" s="631"/>
      <c r="AV875" s="628" t="s">
        <v>9047</v>
      </c>
      <c r="AW875" s="629" t="s">
        <v>9048</v>
      </c>
      <c r="AX875" s="631">
        <v>100</v>
      </c>
    </row>
    <row r="876" spans="1:50" s="632" customFormat="1" ht="132" x14ac:dyDescent="0.25">
      <c r="A876" s="616">
        <v>2992</v>
      </c>
      <c r="B876" s="616" t="s">
        <v>9046</v>
      </c>
      <c r="C876" s="617">
        <v>2992</v>
      </c>
      <c r="D876" s="617" t="s">
        <v>6473</v>
      </c>
      <c r="E876" s="617" t="s">
        <v>9049</v>
      </c>
      <c r="F876" s="618" t="s">
        <v>9050</v>
      </c>
      <c r="G876" s="617" t="s">
        <v>9060</v>
      </c>
      <c r="H876" s="617" t="s">
        <v>9052</v>
      </c>
      <c r="I876" s="617" t="s">
        <v>9061</v>
      </c>
      <c r="J876" s="619">
        <v>956260.43</v>
      </c>
      <c r="K876" s="578" t="s">
        <v>6273</v>
      </c>
      <c r="L876" s="617" t="s">
        <v>9062</v>
      </c>
      <c r="M876" s="617" t="s">
        <v>9063</v>
      </c>
      <c r="N876" s="617" t="s">
        <v>9064</v>
      </c>
      <c r="O876" s="617" t="s">
        <v>9065</v>
      </c>
      <c r="P876" s="617" t="s">
        <v>9066</v>
      </c>
      <c r="Q876" s="620">
        <f t="shared" si="26"/>
        <v>25.882352941176471</v>
      </c>
      <c r="R876" s="621">
        <v>0</v>
      </c>
      <c r="S876" s="621">
        <f>(29000+1000+2000)/1700</f>
        <v>18.823529411764707</v>
      </c>
      <c r="T876" s="621">
        <f>12000/1700</f>
        <v>7.0588235294117645</v>
      </c>
      <c r="U876" s="643">
        <f>SUM(R876:T876)</f>
        <v>25.882352941176471</v>
      </c>
      <c r="V876" s="644">
        <v>87</v>
      </c>
      <c r="W876" s="617">
        <f>398401.95/956260.43</f>
        <v>0.41662494598882438</v>
      </c>
      <c r="X876" s="622" t="s">
        <v>6483</v>
      </c>
      <c r="Y876" s="623">
        <v>3</v>
      </c>
      <c r="Z876" s="623">
        <v>1</v>
      </c>
      <c r="AA876" s="623">
        <v>3</v>
      </c>
      <c r="AB876" s="623">
        <v>4</v>
      </c>
      <c r="AC876" s="617" t="s">
        <v>2633</v>
      </c>
      <c r="AD876" s="620">
        <v>30.3</v>
      </c>
      <c r="AE876" s="620">
        <v>3</v>
      </c>
      <c r="AF876" s="631"/>
      <c r="AG876" s="631"/>
      <c r="AH876" s="631"/>
      <c r="AI876" s="631"/>
      <c r="AJ876" s="628" t="s">
        <v>9047</v>
      </c>
      <c r="AK876" s="629" t="s">
        <v>9048</v>
      </c>
      <c r="AL876" s="631">
        <v>100</v>
      </c>
      <c r="AM876" s="631"/>
      <c r="AN876" s="631"/>
      <c r="AO876" s="631"/>
      <c r="AP876" s="628" t="s">
        <v>9047</v>
      </c>
      <c r="AQ876" s="629" t="s">
        <v>9048</v>
      </c>
      <c r="AR876" s="631">
        <v>100</v>
      </c>
      <c r="AT876" s="631"/>
      <c r="AU876" s="631"/>
      <c r="AV876" s="628" t="s">
        <v>9047</v>
      </c>
      <c r="AW876" s="629" t="s">
        <v>9048</v>
      </c>
      <c r="AX876" s="631">
        <v>100</v>
      </c>
    </row>
    <row r="877" spans="1:50" s="632" customFormat="1" ht="92.4" x14ac:dyDescent="0.25">
      <c r="A877" s="616">
        <v>2992</v>
      </c>
      <c r="B877" s="616" t="s">
        <v>9046</v>
      </c>
      <c r="C877" s="617">
        <v>2992</v>
      </c>
      <c r="D877" s="617" t="s">
        <v>6473</v>
      </c>
      <c r="E877" s="617" t="s">
        <v>9049</v>
      </c>
      <c r="F877" s="618" t="s">
        <v>9050</v>
      </c>
      <c r="G877" s="617" t="s">
        <v>9067</v>
      </c>
      <c r="H877" s="617">
        <v>2013</v>
      </c>
      <c r="I877" s="617" t="s">
        <v>9068</v>
      </c>
      <c r="J877" s="619">
        <f>42275*1.22+2000</f>
        <v>53575.5</v>
      </c>
      <c r="K877" s="578" t="s">
        <v>6273</v>
      </c>
      <c r="L877" s="617" t="s">
        <v>9069</v>
      </c>
      <c r="M877" s="617" t="s">
        <v>9070</v>
      </c>
      <c r="N877" s="617" t="s">
        <v>9071</v>
      </c>
      <c r="O877" s="617" t="s">
        <v>9072</v>
      </c>
      <c r="P877" s="617" t="s">
        <v>9073</v>
      </c>
      <c r="Q877" s="620">
        <f t="shared" si="26"/>
        <v>12.235294117647058</v>
      </c>
      <c r="R877" s="621">
        <v>0</v>
      </c>
      <c r="S877" s="621">
        <f>(70000/5)*0.8/1700</f>
        <v>6.5882352941176467</v>
      </c>
      <c r="T877" s="621">
        <f>12000/1700*0.8</f>
        <v>5.6470588235294121</v>
      </c>
      <c r="U877" s="643">
        <f>SUM(R877:T877)</f>
        <v>12.235294117647058</v>
      </c>
      <c r="V877" s="644">
        <v>90</v>
      </c>
      <c r="W877" s="617">
        <f>2976.12/53575.5</f>
        <v>5.55500181986169E-2</v>
      </c>
      <c r="X877" s="622" t="s">
        <v>6483</v>
      </c>
      <c r="Y877" s="623">
        <v>4</v>
      </c>
      <c r="Z877" s="623">
        <v>6</v>
      </c>
      <c r="AA877" s="623">
        <v>4</v>
      </c>
      <c r="AB877" s="623">
        <v>44</v>
      </c>
      <c r="AC877" s="617" t="s">
        <v>2633</v>
      </c>
      <c r="AD877" s="620">
        <v>30.3</v>
      </c>
      <c r="AE877" s="620">
        <v>3</v>
      </c>
      <c r="AF877" s="631"/>
      <c r="AG877" s="631"/>
      <c r="AH877" s="631"/>
      <c r="AI877" s="631"/>
      <c r="AJ877" s="628" t="s">
        <v>9047</v>
      </c>
      <c r="AK877" s="629" t="s">
        <v>9048</v>
      </c>
      <c r="AL877" s="631">
        <v>28</v>
      </c>
      <c r="AM877" s="631"/>
      <c r="AN877" s="631"/>
      <c r="AO877" s="631"/>
      <c r="AP877" s="628" t="s">
        <v>9047</v>
      </c>
      <c r="AQ877" s="629" t="s">
        <v>9048</v>
      </c>
      <c r="AR877" s="631">
        <v>25</v>
      </c>
      <c r="AT877" s="631"/>
      <c r="AU877" s="631"/>
      <c r="AV877" s="628" t="s">
        <v>9047</v>
      </c>
      <c r="AW877" s="629" t="s">
        <v>9048</v>
      </c>
      <c r="AX877" s="631">
        <v>23</v>
      </c>
    </row>
    <row r="878" spans="1:50" s="632" customFormat="1" ht="66" x14ac:dyDescent="0.25">
      <c r="A878" s="616">
        <v>2992</v>
      </c>
      <c r="B878" s="616" t="s">
        <v>9046</v>
      </c>
      <c r="C878" s="617">
        <v>2992</v>
      </c>
      <c r="D878" s="617" t="s">
        <v>6473</v>
      </c>
      <c r="E878" s="617" t="s">
        <v>9049</v>
      </c>
      <c r="F878" s="618" t="s">
        <v>9050</v>
      </c>
      <c r="G878" s="617" t="s">
        <v>9074</v>
      </c>
      <c r="H878" s="617">
        <v>2013</v>
      </c>
      <c r="I878" s="617" t="s">
        <v>3854</v>
      </c>
      <c r="J878" s="619">
        <f>51194.28*0.9*1.22+1000</f>
        <v>57211.319439999999</v>
      </c>
      <c r="K878" s="578" t="s">
        <v>6273</v>
      </c>
      <c r="L878" s="617" t="s">
        <v>9069</v>
      </c>
      <c r="M878" s="617" t="s">
        <v>9075</v>
      </c>
      <c r="N878" s="617" t="s">
        <v>9076</v>
      </c>
      <c r="O878" s="617" t="s">
        <v>9077</v>
      </c>
      <c r="P878" s="617" t="s">
        <v>9078</v>
      </c>
      <c r="Q878" s="620">
        <f t="shared" si="26"/>
        <v>12.235294117647058</v>
      </c>
      <c r="R878" s="621">
        <v>0</v>
      </c>
      <c r="S878" s="621">
        <f>(70000/5)*0.8/1700</f>
        <v>6.5882352941176467</v>
      </c>
      <c r="T878" s="621">
        <f>12000/1700*0.8</f>
        <v>5.6470588235294121</v>
      </c>
      <c r="U878" s="643">
        <f>SUM(R878:T878)</f>
        <v>12.235294117647058</v>
      </c>
      <c r="V878" s="644" t="s">
        <v>9079</v>
      </c>
      <c r="W878" s="617">
        <v>0</v>
      </c>
      <c r="X878" s="622" t="s">
        <v>6483</v>
      </c>
      <c r="Y878" s="623">
        <v>3</v>
      </c>
      <c r="Z878" s="623">
        <v>11</v>
      </c>
      <c r="AA878" s="623">
        <v>5</v>
      </c>
      <c r="AB878" s="623">
        <v>4</v>
      </c>
      <c r="AC878" s="617" t="s">
        <v>2633</v>
      </c>
      <c r="AD878" s="620">
        <v>30.3</v>
      </c>
      <c r="AE878" s="620">
        <v>3</v>
      </c>
      <c r="AF878" s="631"/>
      <c r="AG878" s="631"/>
      <c r="AH878" s="631"/>
      <c r="AI878" s="631"/>
      <c r="AJ878" s="628" t="s">
        <v>9047</v>
      </c>
      <c r="AK878" s="629" t="s">
        <v>9048</v>
      </c>
      <c r="AL878" s="631">
        <v>83</v>
      </c>
      <c r="AM878" s="631"/>
      <c r="AN878" s="631"/>
      <c r="AO878" s="631"/>
      <c r="AP878" s="628" t="s">
        <v>9047</v>
      </c>
      <c r="AQ878" s="629" t="s">
        <v>9048</v>
      </c>
      <c r="AR878" s="631">
        <v>70</v>
      </c>
      <c r="AT878" s="631"/>
      <c r="AU878" s="631"/>
      <c r="AV878" s="628" t="s">
        <v>9047</v>
      </c>
      <c r="AW878" s="629" t="s">
        <v>9048</v>
      </c>
      <c r="AX878" s="631">
        <v>62</v>
      </c>
    </row>
    <row r="879" spans="1:50" s="632" customFormat="1" ht="52.8" x14ac:dyDescent="0.25">
      <c r="A879" s="616">
        <v>2992</v>
      </c>
      <c r="B879" s="616" t="s">
        <v>9046</v>
      </c>
      <c r="C879" s="617">
        <v>2992</v>
      </c>
      <c r="D879" s="617" t="s">
        <v>6473</v>
      </c>
      <c r="E879" s="617" t="s">
        <v>9080</v>
      </c>
      <c r="F879" s="618" t="s">
        <v>9081</v>
      </c>
      <c r="G879" s="617" t="s">
        <v>9082</v>
      </c>
      <c r="H879" s="617">
        <v>2011</v>
      </c>
      <c r="I879" s="617" t="s">
        <v>9083</v>
      </c>
      <c r="J879" s="619">
        <v>85804</v>
      </c>
      <c r="K879" s="578" t="s">
        <v>6273</v>
      </c>
      <c r="L879" s="617" t="s">
        <v>9084</v>
      </c>
      <c r="M879" s="617" t="s">
        <v>9085</v>
      </c>
      <c r="N879" s="617" t="s">
        <v>9086</v>
      </c>
      <c r="O879" s="617" t="s">
        <v>9086</v>
      </c>
      <c r="P879" s="617" t="s">
        <v>9087</v>
      </c>
      <c r="Q879" s="620">
        <f t="shared" si="26"/>
        <v>31.807000000000002</v>
      </c>
      <c r="R879" s="621">
        <v>0</v>
      </c>
      <c r="S879" s="621">
        <f>13.51*0.7</f>
        <v>9.456999999999999</v>
      </c>
      <c r="T879" s="621">
        <v>22.35</v>
      </c>
      <c r="U879" s="643">
        <f>R879+S879+T879</f>
        <v>31.807000000000002</v>
      </c>
      <c r="V879" s="644">
        <v>75</v>
      </c>
      <c r="W879" s="617">
        <f>69113.09/85804</f>
        <v>0.80547631812036735</v>
      </c>
      <c r="X879" s="622" t="s">
        <v>6483</v>
      </c>
      <c r="Y879" s="623">
        <v>3</v>
      </c>
      <c r="Z879" s="623">
        <v>12</v>
      </c>
      <c r="AA879" s="623">
        <v>2</v>
      </c>
      <c r="AB879" s="623">
        <v>4</v>
      </c>
      <c r="AC879" s="617" t="s">
        <v>2633</v>
      </c>
      <c r="AD879" s="620">
        <v>22.35</v>
      </c>
      <c r="AE879" s="620">
        <v>3</v>
      </c>
      <c r="AF879" s="631"/>
      <c r="AG879" s="631"/>
      <c r="AH879" s="631"/>
      <c r="AI879" s="631"/>
      <c r="AJ879" s="628" t="s">
        <v>9047</v>
      </c>
      <c r="AK879" s="629" t="s">
        <v>9048</v>
      </c>
      <c r="AL879" s="631">
        <v>29</v>
      </c>
      <c r="AM879" s="631"/>
      <c r="AN879" s="631"/>
      <c r="AO879" s="631"/>
      <c r="AP879" s="628" t="s">
        <v>9047</v>
      </c>
      <c r="AQ879" s="629" t="s">
        <v>9048</v>
      </c>
      <c r="AR879" s="631">
        <v>30</v>
      </c>
      <c r="AT879" s="631"/>
      <c r="AU879" s="631"/>
      <c r="AV879" s="628" t="s">
        <v>9047</v>
      </c>
      <c r="AW879" s="629" t="s">
        <v>9048</v>
      </c>
      <c r="AX879" s="631">
        <v>26</v>
      </c>
    </row>
    <row r="880" spans="1:50" s="632" customFormat="1" ht="79.2" x14ac:dyDescent="0.25">
      <c r="A880" s="616">
        <v>2992</v>
      </c>
      <c r="B880" s="616" t="s">
        <v>9046</v>
      </c>
      <c r="C880" s="617">
        <v>2992</v>
      </c>
      <c r="D880" s="617" t="s">
        <v>6473</v>
      </c>
      <c r="E880" s="617" t="s">
        <v>9088</v>
      </c>
      <c r="F880" s="618" t="s">
        <v>9089</v>
      </c>
      <c r="G880" s="617" t="s">
        <v>9090</v>
      </c>
      <c r="H880" s="617">
        <v>2011</v>
      </c>
      <c r="I880" s="617" t="s">
        <v>9091</v>
      </c>
      <c r="J880" s="619">
        <v>160997.01999999999</v>
      </c>
      <c r="K880" s="578" t="s">
        <v>6273</v>
      </c>
      <c r="L880" s="617" t="s">
        <v>9084</v>
      </c>
      <c r="M880" s="617" t="s">
        <v>9085</v>
      </c>
      <c r="N880" s="617" t="s">
        <v>9092</v>
      </c>
      <c r="O880" s="617" t="s">
        <v>9092</v>
      </c>
      <c r="P880" s="617" t="s">
        <v>6514</v>
      </c>
      <c r="Q880" s="620">
        <f t="shared" si="26"/>
        <v>31.807000000000002</v>
      </c>
      <c r="R880" s="621">
        <v>0</v>
      </c>
      <c r="S880" s="621">
        <f>13.51*0.7</f>
        <v>9.456999999999999</v>
      </c>
      <c r="T880" s="621">
        <v>22.35</v>
      </c>
      <c r="U880" s="643">
        <f>R880+S880+T880</f>
        <v>31.807000000000002</v>
      </c>
      <c r="V880" s="644">
        <v>73</v>
      </c>
      <c r="W880" s="617">
        <f>120735.63/160997.02</f>
        <v>0.74992462593407017</v>
      </c>
      <c r="X880" s="622" t="s">
        <v>6483</v>
      </c>
      <c r="Y880" s="623">
        <v>4</v>
      </c>
      <c r="Z880" s="623">
        <v>7</v>
      </c>
      <c r="AA880" s="623">
        <v>5</v>
      </c>
      <c r="AB880" s="623">
        <v>4</v>
      </c>
      <c r="AC880" s="617" t="s">
        <v>2633</v>
      </c>
      <c r="AD880" s="620">
        <v>22.35</v>
      </c>
      <c r="AE880" s="620">
        <v>3</v>
      </c>
      <c r="AF880" s="631"/>
      <c r="AG880" s="631"/>
      <c r="AH880" s="631"/>
      <c r="AI880" s="631"/>
      <c r="AJ880" s="628" t="s">
        <v>9047</v>
      </c>
      <c r="AK880" s="629" t="s">
        <v>9048</v>
      </c>
      <c r="AL880" s="631">
        <v>27</v>
      </c>
      <c r="AM880" s="631"/>
      <c r="AN880" s="631"/>
      <c r="AO880" s="631"/>
      <c r="AP880" s="628" t="s">
        <v>9047</v>
      </c>
      <c r="AQ880" s="629" t="s">
        <v>9048</v>
      </c>
      <c r="AR880" s="631">
        <v>24</v>
      </c>
      <c r="AT880" s="631"/>
      <c r="AU880" s="631"/>
      <c r="AV880" s="628" t="s">
        <v>9047</v>
      </c>
      <c r="AW880" s="629" t="s">
        <v>9048</v>
      </c>
      <c r="AX880" s="631">
        <v>38</v>
      </c>
    </row>
    <row r="881" spans="1:51" s="632" customFormat="1" ht="92.4" x14ac:dyDescent="0.25">
      <c r="A881" s="616">
        <v>2992</v>
      </c>
      <c r="B881" s="616" t="s">
        <v>9046</v>
      </c>
      <c r="C881" s="617">
        <v>2992</v>
      </c>
      <c r="D881" s="617" t="s">
        <v>6473</v>
      </c>
      <c r="E881" s="617" t="s">
        <v>9088</v>
      </c>
      <c r="F881" s="618" t="s">
        <v>9089</v>
      </c>
      <c r="G881" s="617" t="s">
        <v>9093</v>
      </c>
      <c r="H881" s="617">
        <v>2011</v>
      </c>
      <c r="I881" s="617" t="s">
        <v>9094</v>
      </c>
      <c r="J881" s="619">
        <v>160600</v>
      </c>
      <c r="K881" s="578" t="s">
        <v>6273</v>
      </c>
      <c r="L881" s="617" t="s">
        <v>9084</v>
      </c>
      <c r="M881" s="617" t="s">
        <v>9085</v>
      </c>
      <c r="N881" s="617" t="s">
        <v>9095</v>
      </c>
      <c r="O881" s="617" t="s">
        <v>9095</v>
      </c>
      <c r="P881" s="617" t="s">
        <v>9096</v>
      </c>
      <c r="Q881" s="620">
        <f t="shared" si="26"/>
        <v>31.807000000000002</v>
      </c>
      <c r="R881" s="621">
        <v>0</v>
      </c>
      <c r="S881" s="621">
        <f>13.51*0.7</f>
        <v>9.456999999999999</v>
      </c>
      <c r="T881" s="621">
        <v>22.35</v>
      </c>
      <c r="U881" s="643">
        <f>R881+S881+T881</f>
        <v>31.807000000000002</v>
      </c>
      <c r="V881" s="644">
        <v>70</v>
      </c>
      <c r="W881" s="617">
        <f>124898.76/160600</f>
        <v>0.77770087173100866</v>
      </c>
      <c r="X881" s="622" t="s">
        <v>6483</v>
      </c>
      <c r="Y881" s="623">
        <v>3</v>
      </c>
      <c r="Z881" s="623">
        <v>4</v>
      </c>
      <c r="AA881" s="623">
        <v>1</v>
      </c>
      <c r="AB881" s="623">
        <v>4</v>
      </c>
      <c r="AC881" s="617" t="s">
        <v>2633</v>
      </c>
      <c r="AD881" s="620">
        <v>22.35</v>
      </c>
      <c r="AE881" s="620">
        <v>3</v>
      </c>
      <c r="AF881" s="631"/>
      <c r="AG881" s="631"/>
      <c r="AH881" s="631"/>
      <c r="AI881" s="631"/>
      <c r="AJ881" s="628" t="s">
        <v>9047</v>
      </c>
      <c r="AK881" s="629" t="s">
        <v>9048</v>
      </c>
      <c r="AL881" s="631">
        <v>33</v>
      </c>
      <c r="AM881" s="631"/>
      <c r="AN881" s="631"/>
      <c r="AO881" s="631"/>
      <c r="AP881" s="628" t="s">
        <v>9047</v>
      </c>
      <c r="AQ881" s="629" t="s">
        <v>9048</v>
      </c>
      <c r="AR881" s="631">
        <v>99</v>
      </c>
      <c r="AT881" s="631"/>
      <c r="AU881" s="631"/>
      <c r="AV881" s="628" t="s">
        <v>9047</v>
      </c>
      <c r="AW881" s="629" t="s">
        <v>9048</v>
      </c>
      <c r="AX881" s="631">
        <v>72</v>
      </c>
    </row>
    <row r="882" spans="1:51" s="632" customFormat="1" ht="132" x14ac:dyDescent="0.25">
      <c r="A882" s="616">
        <v>2992</v>
      </c>
      <c r="B882" s="616" t="s">
        <v>9046</v>
      </c>
      <c r="C882" s="617">
        <v>2992</v>
      </c>
      <c r="D882" s="617" t="s">
        <v>6473</v>
      </c>
      <c r="E882" s="633" t="s">
        <v>9097</v>
      </c>
      <c r="F882" s="634" t="s">
        <v>9098</v>
      </c>
      <c r="G882" s="617" t="s">
        <v>9099</v>
      </c>
      <c r="H882" s="635">
        <v>2013</v>
      </c>
      <c r="I882" s="635" t="s">
        <v>9100</v>
      </c>
      <c r="J882" s="636">
        <f>80800*1.22+1000</f>
        <v>99576</v>
      </c>
      <c r="K882" s="578" t="s">
        <v>6273</v>
      </c>
      <c r="L882" s="635" t="s">
        <v>9101</v>
      </c>
      <c r="M882" s="635" t="s">
        <v>9102</v>
      </c>
      <c r="N882" s="635" t="s">
        <v>9103</v>
      </c>
      <c r="O882" s="635" t="s">
        <v>9104</v>
      </c>
      <c r="P882" s="637" t="s">
        <v>9105</v>
      </c>
      <c r="Q882" s="638">
        <f t="shared" si="26"/>
        <v>26</v>
      </c>
      <c r="R882" s="638">
        <v>0</v>
      </c>
      <c r="S882" s="638">
        <v>19</v>
      </c>
      <c r="T882" s="638">
        <v>7</v>
      </c>
      <c r="U882" s="645">
        <f>SUM(R882:T882)</f>
        <v>26</v>
      </c>
      <c r="V882" s="646" t="s">
        <v>9079</v>
      </c>
      <c r="W882" s="639">
        <f>(5531.44)/99576</f>
        <v>5.5549931710452312E-2</v>
      </c>
      <c r="X882" s="640" t="s">
        <v>6483</v>
      </c>
      <c r="Y882" s="623">
        <v>3</v>
      </c>
      <c r="Z882" s="623">
        <v>1</v>
      </c>
      <c r="AA882" s="623">
        <v>3</v>
      </c>
      <c r="AB882" s="623">
        <v>60</v>
      </c>
      <c r="AC882" s="617" t="s">
        <v>2633</v>
      </c>
      <c r="AD882" s="620">
        <v>30.3</v>
      </c>
      <c r="AE882" s="620">
        <v>3</v>
      </c>
      <c r="AF882" s="631"/>
      <c r="AG882" s="631"/>
      <c r="AH882" s="631"/>
      <c r="AI882" s="631"/>
      <c r="AJ882" s="628" t="s">
        <v>9047</v>
      </c>
      <c r="AK882" s="629" t="s">
        <v>9048</v>
      </c>
      <c r="AL882" s="631">
        <v>100</v>
      </c>
      <c r="AM882" s="631"/>
      <c r="AN882" s="631"/>
      <c r="AO882" s="631"/>
      <c r="AP882" s="628" t="s">
        <v>9047</v>
      </c>
      <c r="AQ882" s="629" t="s">
        <v>9048</v>
      </c>
      <c r="AR882" s="631">
        <v>100</v>
      </c>
      <c r="AT882" s="631"/>
      <c r="AU882" s="631"/>
      <c r="AV882" s="628" t="s">
        <v>9047</v>
      </c>
      <c r="AW882" s="629" t="s">
        <v>9048</v>
      </c>
      <c r="AX882" s="631">
        <v>100</v>
      </c>
    </row>
    <row r="883" spans="1:51" s="59" customFormat="1" ht="82.8" x14ac:dyDescent="0.3">
      <c r="A883" s="466">
        <v>2997</v>
      </c>
      <c r="B883" s="466" t="s">
        <v>8975</v>
      </c>
      <c r="C883" s="466" t="s">
        <v>6555</v>
      </c>
      <c r="D883" s="206" t="s">
        <v>1034</v>
      </c>
      <c r="E883" s="466" t="s">
        <v>4484</v>
      </c>
      <c r="F883" s="584" t="s">
        <v>6566</v>
      </c>
      <c r="G883" s="392" t="s">
        <v>6751</v>
      </c>
      <c r="H883" s="466">
        <v>2010</v>
      </c>
      <c r="I883" s="392" t="s">
        <v>6752</v>
      </c>
      <c r="J883" s="488">
        <v>36301</v>
      </c>
      <c r="K883" s="578" t="s">
        <v>6273</v>
      </c>
      <c r="L883" s="392" t="s">
        <v>6560</v>
      </c>
      <c r="M883" s="392" t="s">
        <v>6561</v>
      </c>
      <c r="N883" s="392" t="s">
        <v>6753</v>
      </c>
      <c r="O883" s="392" t="s">
        <v>6754</v>
      </c>
      <c r="P883" s="466" t="s">
        <v>6755</v>
      </c>
      <c r="Q883" s="463" t="s">
        <v>6565</v>
      </c>
      <c r="R883" s="463">
        <v>0</v>
      </c>
      <c r="S883" s="463"/>
      <c r="T883" s="463"/>
      <c r="U883" s="647">
        <f>SUM(R883:T883)</f>
        <v>0</v>
      </c>
      <c r="V883" s="648">
        <v>19</v>
      </c>
      <c r="W883" s="466">
        <v>100</v>
      </c>
      <c r="X883" s="585" t="s">
        <v>8976</v>
      </c>
      <c r="Y883" s="585"/>
      <c r="Z883" s="585"/>
      <c r="AA883" s="585"/>
      <c r="AB883" s="219">
        <v>44</v>
      </c>
      <c r="AC883" s="182"/>
      <c r="AD883" s="463"/>
      <c r="AE883" s="463">
        <v>60</v>
      </c>
      <c r="AF883" s="466"/>
      <c r="AG883" s="466"/>
      <c r="AH883" s="466"/>
      <c r="AI883" s="466"/>
      <c r="AJ883" s="466"/>
      <c r="AK883" s="466"/>
      <c r="AL883" s="466"/>
      <c r="AM883" s="466"/>
      <c r="AN883" s="466"/>
      <c r="AO883" s="466"/>
      <c r="AP883" s="466"/>
      <c r="AQ883" s="466"/>
      <c r="AR883" s="466"/>
      <c r="AS883" s="466"/>
      <c r="AT883" s="466"/>
      <c r="AU883" s="466"/>
      <c r="AV883" s="466"/>
      <c r="AW883" s="466"/>
      <c r="AX883" s="466"/>
      <c r="AY883" s="586"/>
    </row>
    <row r="884" spans="1:51" s="59" customFormat="1" ht="82.8" x14ac:dyDescent="0.3">
      <c r="A884" s="466">
        <v>2997</v>
      </c>
      <c r="B884" s="466" t="s">
        <v>8975</v>
      </c>
      <c r="C884" s="466" t="s">
        <v>6555</v>
      </c>
      <c r="D884" s="206" t="s">
        <v>1034</v>
      </c>
      <c r="E884" s="466" t="s">
        <v>4484</v>
      </c>
      <c r="F884" s="584" t="s">
        <v>6566</v>
      </c>
      <c r="G884" s="392" t="s">
        <v>6756</v>
      </c>
      <c r="H884" s="466">
        <v>2010</v>
      </c>
      <c r="I884" s="392" t="s">
        <v>6757</v>
      </c>
      <c r="J884" s="488">
        <v>16933</v>
      </c>
      <c r="K884" s="578" t="s">
        <v>6273</v>
      </c>
      <c r="L884" s="392" t="s">
        <v>6560</v>
      </c>
      <c r="M884" s="392" t="s">
        <v>6561</v>
      </c>
      <c r="N884" s="392" t="s">
        <v>6753</v>
      </c>
      <c r="O884" s="392" t="s">
        <v>6758</v>
      </c>
      <c r="P884" s="466" t="s">
        <v>6759</v>
      </c>
      <c r="Q884" s="463" t="s">
        <v>6565</v>
      </c>
      <c r="R884" s="463">
        <v>0</v>
      </c>
      <c r="S884" s="463"/>
      <c r="T884" s="463"/>
      <c r="U884" s="647">
        <f t="shared" ref="U884:U947" si="27">SUM(R884:T884)</f>
        <v>0</v>
      </c>
      <c r="V884" s="648">
        <v>70</v>
      </c>
      <c r="W884" s="466">
        <v>100</v>
      </c>
      <c r="X884" s="585" t="s">
        <v>8976</v>
      </c>
      <c r="Y884" s="585"/>
      <c r="Z884" s="585"/>
      <c r="AA884" s="585"/>
      <c r="AB884" s="219">
        <v>44</v>
      </c>
      <c r="AC884" s="182"/>
      <c r="AD884" s="463"/>
      <c r="AE884" s="463">
        <v>60</v>
      </c>
      <c r="AF884" s="466"/>
      <c r="AG884" s="466"/>
      <c r="AH884" s="466"/>
      <c r="AI884" s="466"/>
      <c r="AJ884" s="466"/>
      <c r="AK884" s="466"/>
      <c r="AL884" s="466"/>
      <c r="AM884" s="466"/>
      <c r="AN884" s="466"/>
      <c r="AO884" s="466"/>
      <c r="AP884" s="466"/>
      <c r="AQ884" s="466"/>
      <c r="AR884" s="466"/>
      <c r="AS884" s="466"/>
      <c r="AT884" s="466"/>
      <c r="AU884" s="466"/>
      <c r="AV884" s="466"/>
      <c r="AW884" s="466"/>
      <c r="AX884" s="466"/>
      <c r="AY884" s="586"/>
    </row>
    <row r="885" spans="1:51" s="59" customFormat="1" ht="82.8" x14ac:dyDescent="0.3">
      <c r="A885" s="466">
        <v>2997</v>
      </c>
      <c r="B885" s="466" t="s">
        <v>8975</v>
      </c>
      <c r="C885" s="466" t="s">
        <v>6555</v>
      </c>
      <c r="D885" s="206" t="s">
        <v>1034</v>
      </c>
      <c r="E885" s="466" t="s">
        <v>4484</v>
      </c>
      <c r="F885" s="584" t="s">
        <v>6566</v>
      </c>
      <c r="G885" s="392" t="s">
        <v>6760</v>
      </c>
      <c r="H885" s="466">
        <v>2011</v>
      </c>
      <c r="I885" s="392" t="s">
        <v>6761</v>
      </c>
      <c r="J885" s="488">
        <v>1800</v>
      </c>
      <c r="K885" s="578" t="s">
        <v>6273</v>
      </c>
      <c r="L885" s="392" t="s">
        <v>6560</v>
      </c>
      <c r="M885" s="392" t="s">
        <v>6561</v>
      </c>
      <c r="N885" s="392" t="s">
        <v>6753</v>
      </c>
      <c r="O885" s="392" t="s">
        <v>6758</v>
      </c>
      <c r="P885" s="466" t="s">
        <v>6762</v>
      </c>
      <c r="Q885" s="463" t="s">
        <v>6565</v>
      </c>
      <c r="R885" s="463">
        <v>0</v>
      </c>
      <c r="S885" s="463"/>
      <c r="T885" s="463"/>
      <c r="U885" s="647">
        <f t="shared" si="27"/>
        <v>0</v>
      </c>
      <c r="V885" s="648">
        <v>55</v>
      </c>
      <c r="W885" s="466">
        <v>100</v>
      </c>
      <c r="X885" s="585" t="s">
        <v>8976</v>
      </c>
      <c r="Y885" s="585"/>
      <c r="Z885" s="585"/>
      <c r="AA885" s="585"/>
      <c r="AB885" s="219">
        <v>44</v>
      </c>
      <c r="AC885" s="182"/>
      <c r="AD885" s="463"/>
      <c r="AE885" s="463">
        <v>60</v>
      </c>
      <c r="AF885" s="466"/>
      <c r="AG885" s="466"/>
      <c r="AH885" s="466"/>
      <c r="AI885" s="466"/>
      <c r="AJ885" s="466"/>
      <c r="AK885" s="466"/>
      <c r="AL885" s="466"/>
      <c r="AM885" s="466"/>
      <c r="AN885" s="466"/>
      <c r="AO885" s="466"/>
      <c r="AP885" s="466"/>
      <c r="AQ885" s="466"/>
      <c r="AR885" s="466"/>
      <c r="AS885" s="466"/>
      <c r="AT885" s="466"/>
      <c r="AU885" s="466"/>
      <c r="AV885" s="466"/>
      <c r="AW885" s="466"/>
      <c r="AX885" s="466"/>
      <c r="AY885" s="586"/>
    </row>
    <row r="886" spans="1:51" s="59" customFormat="1" ht="82.8" x14ac:dyDescent="0.3">
      <c r="A886" s="466">
        <v>2997</v>
      </c>
      <c r="B886" s="466" t="s">
        <v>8975</v>
      </c>
      <c r="C886" s="466" t="s">
        <v>6555</v>
      </c>
      <c r="D886" s="206" t="s">
        <v>1034</v>
      </c>
      <c r="E886" s="466" t="s">
        <v>6556</v>
      </c>
      <c r="F886" s="584" t="s">
        <v>6557</v>
      </c>
      <c r="G886" s="392" t="s">
        <v>6558</v>
      </c>
      <c r="H886" s="466">
        <v>2011</v>
      </c>
      <c r="I886" s="392" t="s">
        <v>6559</v>
      </c>
      <c r="J886" s="488">
        <v>59285</v>
      </c>
      <c r="K886" s="578" t="s">
        <v>6273</v>
      </c>
      <c r="L886" s="392" t="s">
        <v>6560</v>
      </c>
      <c r="M886" s="392" t="s">
        <v>6561</v>
      </c>
      <c r="N886" s="392" t="s">
        <v>6562</v>
      </c>
      <c r="O886" s="392" t="s">
        <v>6563</v>
      </c>
      <c r="P886" s="466" t="s">
        <v>6564</v>
      </c>
      <c r="Q886" s="463" t="s">
        <v>6565</v>
      </c>
      <c r="R886" s="463">
        <v>0</v>
      </c>
      <c r="S886" s="463"/>
      <c r="T886" s="463"/>
      <c r="U886" s="647">
        <f t="shared" si="27"/>
        <v>0</v>
      </c>
      <c r="V886" s="648">
        <v>55</v>
      </c>
      <c r="W886" s="466">
        <v>100</v>
      </c>
      <c r="X886" s="585" t="s">
        <v>8976</v>
      </c>
      <c r="Y886" s="585"/>
      <c r="Z886" s="585"/>
      <c r="AA886" s="585"/>
      <c r="AB886" s="219">
        <v>4</v>
      </c>
      <c r="AC886" s="182"/>
      <c r="AD886" s="463"/>
      <c r="AE886" s="463">
        <v>60</v>
      </c>
      <c r="AF886" s="466"/>
      <c r="AG886" s="466"/>
      <c r="AH886" s="466"/>
      <c r="AI886" s="466"/>
      <c r="AJ886" s="466"/>
      <c r="AK886" s="466"/>
      <c r="AL886" s="466"/>
      <c r="AM886" s="466"/>
      <c r="AN886" s="466"/>
      <c r="AO886" s="466"/>
      <c r="AP886" s="466"/>
      <c r="AQ886" s="466"/>
      <c r="AR886" s="466"/>
      <c r="AS886" s="466"/>
      <c r="AT886" s="466"/>
      <c r="AU886" s="466"/>
      <c r="AV886" s="466"/>
      <c r="AW886" s="466"/>
      <c r="AX886" s="466"/>
      <c r="AY886" s="586"/>
    </row>
    <row r="887" spans="1:51" s="59" customFormat="1" ht="82.8" x14ac:dyDescent="0.3">
      <c r="A887" s="466">
        <v>2997</v>
      </c>
      <c r="B887" s="466" t="s">
        <v>8975</v>
      </c>
      <c r="C887" s="466" t="s">
        <v>6555</v>
      </c>
      <c r="D887" s="206" t="s">
        <v>1034</v>
      </c>
      <c r="E887" s="466" t="s">
        <v>4484</v>
      </c>
      <c r="F887" s="584" t="s">
        <v>6566</v>
      </c>
      <c r="G887" s="392" t="s">
        <v>6567</v>
      </c>
      <c r="H887" s="466">
        <v>2011</v>
      </c>
      <c r="I887" s="392" t="s">
        <v>6568</v>
      </c>
      <c r="J887" s="488">
        <f>102870+633</f>
        <v>103503</v>
      </c>
      <c r="K887" s="578" t="s">
        <v>6273</v>
      </c>
      <c r="L887" s="392" t="s">
        <v>6560</v>
      </c>
      <c r="M887" s="392" t="s">
        <v>6561</v>
      </c>
      <c r="N887" s="392" t="s">
        <v>6569</v>
      </c>
      <c r="O887" s="392" t="s">
        <v>6570</v>
      </c>
      <c r="P887" s="466" t="s">
        <v>6571</v>
      </c>
      <c r="Q887" s="463" t="s">
        <v>6565</v>
      </c>
      <c r="R887" s="463">
        <v>0</v>
      </c>
      <c r="S887" s="463"/>
      <c r="T887" s="463"/>
      <c r="U887" s="647">
        <f t="shared" si="27"/>
        <v>0</v>
      </c>
      <c r="V887" s="648">
        <v>60</v>
      </c>
      <c r="W887" s="466">
        <v>100</v>
      </c>
      <c r="X887" s="585" t="s">
        <v>8976</v>
      </c>
      <c r="Y887" s="585"/>
      <c r="Z887" s="585"/>
      <c r="AA887" s="585"/>
      <c r="AB887" s="219">
        <v>4</v>
      </c>
      <c r="AC887" s="182"/>
      <c r="AD887" s="463"/>
      <c r="AE887" s="463">
        <v>60</v>
      </c>
      <c r="AF887" s="466"/>
      <c r="AG887" s="466"/>
      <c r="AH887" s="466"/>
      <c r="AI887" s="466"/>
      <c r="AJ887" s="466"/>
      <c r="AK887" s="466"/>
      <c r="AL887" s="466"/>
      <c r="AM887" s="466"/>
      <c r="AN887" s="466"/>
      <c r="AO887" s="466"/>
      <c r="AP887" s="466"/>
      <c r="AQ887" s="466"/>
      <c r="AR887" s="466"/>
      <c r="AS887" s="466"/>
      <c r="AT887" s="466"/>
      <c r="AU887" s="466"/>
      <c r="AV887" s="466"/>
      <c r="AW887" s="466"/>
      <c r="AX887" s="466"/>
      <c r="AY887" s="586"/>
    </row>
    <row r="888" spans="1:51" s="59" customFormat="1" ht="82.8" x14ac:dyDescent="0.3">
      <c r="A888" s="466">
        <v>2997</v>
      </c>
      <c r="B888" s="466" t="s">
        <v>8975</v>
      </c>
      <c r="C888" s="466" t="s">
        <v>6555</v>
      </c>
      <c r="D888" s="206" t="s">
        <v>1034</v>
      </c>
      <c r="E888" s="466" t="s">
        <v>4484</v>
      </c>
      <c r="F888" s="584" t="s">
        <v>6566</v>
      </c>
      <c r="G888" s="392" t="s">
        <v>6763</v>
      </c>
      <c r="H888" s="466">
        <v>2011</v>
      </c>
      <c r="I888" s="392" t="s">
        <v>6764</v>
      </c>
      <c r="J888" s="488">
        <v>28342</v>
      </c>
      <c r="K888" s="578" t="s">
        <v>6273</v>
      </c>
      <c r="L888" s="392" t="s">
        <v>6560</v>
      </c>
      <c r="M888" s="392" t="s">
        <v>6561</v>
      </c>
      <c r="N888" s="392" t="s">
        <v>6765</v>
      </c>
      <c r="O888" s="392" t="s">
        <v>6766</v>
      </c>
      <c r="P888" s="466" t="s">
        <v>6767</v>
      </c>
      <c r="Q888" s="463" t="s">
        <v>6565</v>
      </c>
      <c r="R888" s="463">
        <v>0</v>
      </c>
      <c r="S888" s="463"/>
      <c r="T888" s="463"/>
      <c r="U888" s="647">
        <f t="shared" si="27"/>
        <v>0</v>
      </c>
      <c r="V888" s="648">
        <v>80</v>
      </c>
      <c r="W888" s="466">
        <v>100</v>
      </c>
      <c r="X888" s="585" t="s">
        <v>8976</v>
      </c>
      <c r="Y888" s="585"/>
      <c r="Z888" s="585"/>
      <c r="AA888" s="585"/>
      <c r="AB888" s="219">
        <v>4</v>
      </c>
      <c r="AC888" s="182"/>
      <c r="AD888" s="463"/>
      <c r="AE888" s="463">
        <v>60</v>
      </c>
      <c r="AF888" s="466"/>
      <c r="AG888" s="466"/>
      <c r="AH888" s="466"/>
      <c r="AI888" s="466"/>
      <c r="AJ888" s="466"/>
      <c r="AK888" s="466"/>
      <c r="AL888" s="466"/>
      <c r="AM888" s="466"/>
      <c r="AN888" s="466"/>
      <c r="AO888" s="466"/>
      <c r="AP888" s="466"/>
      <c r="AQ888" s="466"/>
      <c r="AR888" s="466"/>
      <c r="AS888" s="466"/>
      <c r="AT888" s="466"/>
      <c r="AU888" s="466"/>
      <c r="AV888" s="466"/>
      <c r="AW888" s="466"/>
      <c r="AX888" s="466"/>
      <c r="AY888" s="586"/>
    </row>
    <row r="889" spans="1:51" s="60" customFormat="1" ht="82.8" x14ac:dyDescent="0.3">
      <c r="A889" s="466">
        <v>2997</v>
      </c>
      <c r="B889" s="466" t="s">
        <v>8975</v>
      </c>
      <c r="C889" s="466" t="s">
        <v>6555</v>
      </c>
      <c r="D889" s="206" t="s">
        <v>1034</v>
      </c>
      <c r="E889" s="466" t="s">
        <v>4484</v>
      </c>
      <c r="F889" s="584" t="s">
        <v>6566</v>
      </c>
      <c r="G889" s="392" t="s">
        <v>6572</v>
      </c>
      <c r="H889" s="485">
        <v>2010</v>
      </c>
      <c r="I889" s="392" t="s">
        <v>6573</v>
      </c>
      <c r="J889" s="488">
        <v>118297</v>
      </c>
      <c r="K889" s="578" t="s">
        <v>6273</v>
      </c>
      <c r="L889" s="392" t="s">
        <v>6560</v>
      </c>
      <c r="M889" s="392" t="s">
        <v>6561</v>
      </c>
      <c r="N889" s="392" t="s">
        <v>6574</v>
      </c>
      <c r="O889" s="392" t="s">
        <v>6575</v>
      </c>
      <c r="P889" s="482" t="s">
        <v>6576</v>
      </c>
      <c r="Q889" s="463" t="s">
        <v>6565</v>
      </c>
      <c r="R889" s="463">
        <v>0</v>
      </c>
      <c r="S889" s="463"/>
      <c r="T889" s="463"/>
      <c r="U889" s="647">
        <f t="shared" si="27"/>
        <v>0</v>
      </c>
      <c r="V889" s="648">
        <v>40</v>
      </c>
      <c r="W889" s="466">
        <v>100</v>
      </c>
      <c r="X889" s="585" t="s">
        <v>8976</v>
      </c>
      <c r="Y889" s="585"/>
      <c r="Z889" s="585"/>
      <c r="AA889" s="585"/>
      <c r="AB889" s="219">
        <v>4</v>
      </c>
      <c r="AC889" s="182"/>
      <c r="AD889" s="463"/>
      <c r="AE889" s="463">
        <v>60</v>
      </c>
      <c r="AF889" s="466"/>
      <c r="AG889" s="466"/>
      <c r="AH889" s="466"/>
      <c r="AI889" s="466"/>
      <c r="AJ889" s="466"/>
      <c r="AK889" s="466"/>
      <c r="AL889" s="466"/>
      <c r="AM889" s="466"/>
      <c r="AN889" s="466"/>
      <c r="AO889" s="466"/>
      <c r="AP889" s="466"/>
      <c r="AQ889" s="466"/>
      <c r="AR889" s="466"/>
      <c r="AS889" s="466"/>
      <c r="AT889" s="466"/>
      <c r="AU889" s="466"/>
      <c r="AV889" s="466"/>
      <c r="AW889" s="466"/>
      <c r="AX889" s="466"/>
      <c r="AY889" s="396"/>
    </row>
    <row r="890" spans="1:51" s="60" customFormat="1" ht="82.8" x14ac:dyDescent="0.3">
      <c r="A890" s="466">
        <v>2997</v>
      </c>
      <c r="B890" s="466" t="s">
        <v>8975</v>
      </c>
      <c r="C890" s="466" t="s">
        <v>6555</v>
      </c>
      <c r="D890" s="206" t="s">
        <v>1034</v>
      </c>
      <c r="E890" s="466" t="s">
        <v>4484</v>
      </c>
      <c r="F890" s="584" t="s">
        <v>6566</v>
      </c>
      <c r="G890" s="392" t="s">
        <v>6577</v>
      </c>
      <c r="H890" s="466">
        <v>2010</v>
      </c>
      <c r="I890" s="392" t="s">
        <v>6578</v>
      </c>
      <c r="J890" s="488">
        <v>56653</v>
      </c>
      <c r="K890" s="578" t="s">
        <v>6273</v>
      </c>
      <c r="L890" s="392" t="s">
        <v>6560</v>
      </c>
      <c r="M890" s="392" t="s">
        <v>6561</v>
      </c>
      <c r="N890" s="392" t="s">
        <v>6579</v>
      </c>
      <c r="O890" s="392" t="s">
        <v>6580</v>
      </c>
      <c r="P890" s="482" t="s">
        <v>6581</v>
      </c>
      <c r="Q890" s="463" t="s">
        <v>6565</v>
      </c>
      <c r="R890" s="463">
        <v>0</v>
      </c>
      <c r="S890" s="463"/>
      <c r="T890" s="463"/>
      <c r="U890" s="647">
        <f t="shared" si="27"/>
        <v>0</v>
      </c>
      <c r="V890" s="648">
        <v>34</v>
      </c>
      <c r="W890" s="466">
        <v>100</v>
      </c>
      <c r="X890" s="585" t="s">
        <v>8976</v>
      </c>
      <c r="Y890" s="585"/>
      <c r="Z890" s="585"/>
      <c r="AA890" s="585"/>
      <c r="AB890" s="219">
        <v>47</v>
      </c>
      <c r="AC890" s="182"/>
      <c r="AD890" s="463"/>
      <c r="AE890" s="463">
        <v>60</v>
      </c>
      <c r="AF890" s="466"/>
      <c r="AG890" s="466"/>
      <c r="AH890" s="466"/>
      <c r="AI890" s="466"/>
      <c r="AJ890" s="466"/>
      <c r="AK890" s="466"/>
      <c r="AL890" s="466"/>
      <c r="AM890" s="466"/>
      <c r="AN890" s="466"/>
      <c r="AO890" s="466"/>
      <c r="AP890" s="466"/>
      <c r="AQ890" s="466"/>
      <c r="AR890" s="466"/>
      <c r="AS890" s="466"/>
      <c r="AT890" s="466"/>
      <c r="AU890" s="466"/>
      <c r="AV890" s="466"/>
      <c r="AW890" s="466"/>
      <c r="AX890" s="466"/>
      <c r="AY890" s="396"/>
    </row>
    <row r="891" spans="1:51" s="60" customFormat="1" ht="82.8" x14ac:dyDescent="0.3">
      <c r="A891" s="466">
        <v>2997</v>
      </c>
      <c r="B891" s="466" t="s">
        <v>8975</v>
      </c>
      <c r="C891" s="466" t="s">
        <v>6555</v>
      </c>
      <c r="D891" s="206" t="s">
        <v>1034</v>
      </c>
      <c r="E891" s="466" t="s">
        <v>4484</v>
      </c>
      <c r="F891" s="584" t="s">
        <v>6566</v>
      </c>
      <c r="G891" s="392" t="s">
        <v>6768</v>
      </c>
      <c r="H891" s="466">
        <v>2010</v>
      </c>
      <c r="I891" s="392" t="s">
        <v>6769</v>
      </c>
      <c r="J891" s="488">
        <v>19500</v>
      </c>
      <c r="K891" s="578" t="s">
        <v>6273</v>
      </c>
      <c r="L891" s="392" t="s">
        <v>6560</v>
      </c>
      <c r="M891" s="392" t="s">
        <v>6561</v>
      </c>
      <c r="N891" s="392" t="s">
        <v>6770</v>
      </c>
      <c r="O891" s="392" t="s">
        <v>6771</v>
      </c>
      <c r="P891" s="466" t="s">
        <v>6772</v>
      </c>
      <c r="Q891" s="463" t="s">
        <v>6565</v>
      </c>
      <c r="R891" s="463">
        <v>0</v>
      </c>
      <c r="S891" s="463"/>
      <c r="T891" s="463"/>
      <c r="U891" s="647">
        <f t="shared" si="27"/>
        <v>0</v>
      </c>
      <c r="V891" s="648">
        <v>15</v>
      </c>
      <c r="W891" s="466">
        <v>100</v>
      </c>
      <c r="X891" s="585" t="s">
        <v>8976</v>
      </c>
      <c r="Y891" s="585"/>
      <c r="Z891" s="585"/>
      <c r="AA891" s="585"/>
      <c r="AB891" s="219">
        <v>47</v>
      </c>
      <c r="AC891" s="182"/>
      <c r="AD891" s="463"/>
      <c r="AE891" s="463">
        <v>60</v>
      </c>
      <c r="AF891" s="466"/>
      <c r="AG891" s="466"/>
      <c r="AH891" s="466"/>
      <c r="AI891" s="466"/>
      <c r="AJ891" s="466"/>
      <c r="AK891" s="466"/>
      <c r="AL891" s="466"/>
      <c r="AM891" s="466"/>
      <c r="AN891" s="466"/>
      <c r="AO891" s="466"/>
      <c r="AP891" s="466"/>
      <c r="AQ891" s="466"/>
      <c r="AR891" s="466"/>
      <c r="AS891" s="466"/>
      <c r="AT891" s="466"/>
      <c r="AU891" s="466"/>
      <c r="AV891" s="466"/>
      <c r="AW891" s="466"/>
      <c r="AX891" s="466"/>
      <c r="AY891" s="396"/>
    </row>
    <row r="892" spans="1:51" s="60" customFormat="1" ht="82.8" x14ac:dyDescent="0.3">
      <c r="A892" s="466">
        <v>2997</v>
      </c>
      <c r="B892" s="466" t="s">
        <v>8975</v>
      </c>
      <c r="C892" s="466" t="s">
        <v>6555</v>
      </c>
      <c r="D892" s="206" t="s">
        <v>1034</v>
      </c>
      <c r="E892" s="466" t="s">
        <v>4484</v>
      </c>
      <c r="F892" s="584" t="s">
        <v>6566</v>
      </c>
      <c r="G892" s="392" t="s">
        <v>6582</v>
      </c>
      <c r="H892" s="485">
        <v>2011</v>
      </c>
      <c r="I892" s="392" t="s">
        <v>6583</v>
      </c>
      <c r="J892" s="488">
        <v>75323</v>
      </c>
      <c r="K892" s="578" t="s">
        <v>6273</v>
      </c>
      <c r="L892" s="392" t="s">
        <v>6560</v>
      </c>
      <c r="M892" s="392" t="s">
        <v>6561</v>
      </c>
      <c r="N892" s="392" t="s">
        <v>6584</v>
      </c>
      <c r="O892" s="392" t="s">
        <v>6585</v>
      </c>
      <c r="P892" s="466" t="s">
        <v>6586</v>
      </c>
      <c r="Q892" s="463" t="s">
        <v>6565</v>
      </c>
      <c r="R892" s="463">
        <v>0</v>
      </c>
      <c r="S892" s="463"/>
      <c r="T892" s="463"/>
      <c r="U892" s="647">
        <f t="shared" si="27"/>
        <v>0</v>
      </c>
      <c r="V892" s="648">
        <v>57</v>
      </c>
      <c r="W892" s="466">
        <v>100</v>
      </c>
      <c r="X892" s="585" t="s">
        <v>8976</v>
      </c>
      <c r="Y892" s="585"/>
      <c r="Z892" s="585"/>
      <c r="AA892" s="585"/>
      <c r="AB892" s="219">
        <v>31</v>
      </c>
      <c r="AC892" s="182"/>
      <c r="AD892" s="463"/>
      <c r="AE892" s="463">
        <v>60</v>
      </c>
      <c r="AF892" s="466"/>
      <c r="AG892" s="466"/>
      <c r="AH892" s="466"/>
      <c r="AI892" s="466"/>
      <c r="AJ892" s="466"/>
      <c r="AK892" s="466"/>
      <c r="AL892" s="466"/>
      <c r="AM892" s="466"/>
      <c r="AN892" s="466"/>
      <c r="AO892" s="466"/>
      <c r="AP892" s="466"/>
      <c r="AQ892" s="466"/>
      <c r="AR892" s="466"/>
      <c r="AS892" s="466"/>
      <c r="AT892" s="466"/>
      <c r="AU892" s="466"/>
      <c r="AV892" s="466"/>
      <c r="AW892" s="466"/>
      <c r="AX892" s="466"/>
      <c r="AY892" s="396"/>
    </row>
    <row r="893" spans="1:51" s="60" customFormat="1" ht="82.8" x14ac:dyDescent="0.3">
      <c r="A893" s="466">
        <v>2997</v>
      </c>
      <c r="B893" s="466" t="s">
        <v>8975</v>
      </c>
      <c r="C893" s="466" t="s">
        <v>6555</v>
      </c>
      <c r="D893" s="206" t="s">
        <v>1034</v>
      </c>
      <c r="E893" s="466" t="s">
        <v>5492</v>
      </c>
      <c r="F893" s="584" t="s">
        <v>6587</v>
      </c>
      <c r="G893" s="392" t="s">
        <v>6588</v>
      </c>
      <c r="H893" s="485">
        <v>2010</v>
      </c>
      <c r="I893" s="392" t="s">
        <v>6589</v>
      </c>
      <c r="J893" s="488">
        <v>52474</v>
      </c>
      <c r="K893" s="578" t="s">
        <v>6273</v>
      </c>
      <c r="L893" s="392" t="s">
        <v>6560</v>
      </c>
      <c r="M893" s="392" t="s">
        <v>6561</v>
      </c>
      <c r="N893" s="392" t="s">
        <v>6590</v>
      </c>
      <c r="O893" s="392" t="s">
        <v>6591</v>
      </c>
      <c r="P893" s="393" t="s">
        <v>6592</v>
      </c>
      <c r="Q893" s="463" t="s">
        <v>6565</v>
      </c>
      <c r="R893" s="463">
        <v>0</v>
      </c>
      <c r="S893" s="463"/>
      <c r="T893" s="463"/>
      <c r="U893" s="647">
        <f t="shared" si="27"/>
        <v>0</v>
      </c>
      <c r="V893" s="648">
        <v>25</v>
      </c>
      <c r="W893" s="466">
        <v>100</v>
      </c>
      <c r="X893" s="585" t="s">
        <v>8976</v>
      </c>
      <c r="Y893" s="585"/>
      <c r="Z893" s="585"/>
      <c r="AA893" s="585"/>
      <c r="AB893" s="219">
        <v>44</v>
      </c>
      <c r="AC893" s="182"/>
      <c r="AD893" s="463"/>
      <c r="AE893" s="463">
        <v>60</v>
      </c>
      <c r="AF893" s="466"/>
      <c r="AG893" s="466"/>
      <c r="AH893" s="466"/>
      <c r="AI893" s="466"/>
      <c r="AJ893" s="466"/>
      <c r="AK893" s="466"/>
      <c r="AL893" s="466"/>
      <c r="AM893" s="466"/>
      <c r="AN893" s="466"/>
      <c r="AO893" s="466"/>
      <c r="AP893" s="466"/>
      <c r="AQ893" s="466"/>
      <c r="AR893" s="466"/>
      <c r="AS893" s="466"/>
      <c r="AT893" s="466"/>
      <c r="AU893" s="466"/>
      <c r="AV893" s="466"/>
      <c r="AW893" s="466"/>
      <c r="AX893" s="466"/>
      <c r="AY893" s="396"/>
    </row>
    <row r="894" spans="1:51" s="60" customFormat="1" ht="279.75" customHeight="1" x14ac:dyDescent="0.3">
      <c r="A894" s="466">
        <v>2997</v>
      </c>
      <c r="B894" s="466" t="s">
        <v>8975</v>
      </c>
      <c r="C894" s="466" t="s">
        <v>6555</v>
      </c>
      <c r="D894" s="206" t="s">
        <v>1034</v>
      </c>
      <c r="E894" s="466" t="s">
        <v>5492</v>
      </c>
      <c r="F894" s="584" t="s">
        <v>6587</v>
      </c>
      <c r="G894" s="392" t="s">
        <v>6593</v>
      </c>
      <c r="H894" s="466">
        <v>2011</v>
      </c>
      <c r="I894" s="392" t="s">
        <v>6594</v>
      </c>
      <c r="J894" s="488">
        <v>111200</v>
      </c>
      <c r="K894" s="578" t="s">
        <v>6273</v>
      </c>
      <c r="L894" s="392" t="s">
        <v>6560</v>
      </c>
      <c r="M894" s="392" t="s">
        <v>6561</v>
      </c>
      <c r="N894" s="392" t="s">
        <v>6595</v>
      </c>
      <c r="O894" s="392" t="s">
        <v>6596</v>
      </c>
      <c r="P894" s="466" t="s">
        <v>6597</v>
      </c>
      <c r="Q894" s="463" t="s">
        <v>6565</v>
      </c>
      <c r="R894" s="463">
        <v>0</v>
      </c>
      <c r="S894" s="463"/>
      <c r="T894" s="463"/>
      <c r="U894" s="647">
        <f t="shared" si="27"/>
        <v>0</v>
      </c>
      <c r="V894" s="648">
        <v>60</v>
      </c>
      <c r="W894" s="466">
        <v>100</v>
      </c>
      <c r="X894" s="585" t="s">
        <v>8976</v>
      </c>
      <c r="Y894" s="585"/>
      <c r="Z894" s="585"/>
      <c r="AA894" s="585"/>
      <c r="AB894" s="219">
        <v>60</v>
      </c>
      <c r="AC894" s="182"/>
      <c r="AD894" s="463"/>
      <c r="AE894" s="463">
        <v>60</v>
      </c>
      <c r="AF894" s="466"/>
      <c r="AG894" s="466"/>
      <c r="AH894" s="466"/>
      <c r="AI894" s="466"/>
      <c r="AJ894" s="466"/>
      <c r="AK894" s="466"/>
      <c r="AL894" s="466"/>
      <c r="AM894" s="466"/>
      <c r="AN894" s="466"/>
      <c r="AO894" s="466"/>
      <c r="AP894" s="466"/>
      <c r="AQ894" s="466"/>
      <c r="AR894" s="466"/>
      <c r="AS894" s="466"/>
      <c r="AT894" s="466"/>
      <c r="AU894" s="466"/>
      <c r="AV894" s="466"/>
      <c r="AW894" s="466"/>
      <c r="AX894" s="466"/>
      <c r="AY894" s="396"/>
    </row>
    <row r="895" spans="1:51" s="60" customFormat="1" ht="118.5" customHeight="1" x14ac:dyDescent="0.3">
      <c r="A895" s="466">
        <v>2997</v>
      </c>
      <c r="B895" s="466" t="s">
        <v>8975</v>
      </c>
      <c r="C895" s="466" t="s">
        <v>6555</v>
      </c>
      <c r="D895" s="206" t="s">
        <v>1034</v>
      </c>
      <c r="E895" s="466" t="s">
        <v>6598</v>
      </c>
      <c r="F895" s="584" t="s">
        <v>6599</v>
      </c>
      <c r="G895" s="392" t="s">
        <v>6600</v>
      </c>
      <c r="H895" s="466">
        <v>2010</v>
      </c>
      <c r="I895" s="392" t="s">
        <v>6601</v>
      </c>
      <c r="J895" s="488">
        <v>64462</v>
      </c>
      <c r="K895" s="578" t="s">
        <v>6273</v>
      </c>
      <c r="L895" s="392" t="s">
        <v>6560</v>
      </c>
      <c r="M895" s="392" t="s">
        <v>6561</v>
      </c>
      <c r="N895" s="392" t="s">
        <v>6602</v>
      </c>
      <c r="O895" s="392" t="s">
        <v>6603</v>
      </c>
      <c r="P895" s="466" t="s">
        <v>6604</v>
      </c>
      <c r="Q895" s="463" t="s">
        <v>6565</v>
      </c>
      <c r="R895" s="463">
        <v>0</v>
      </c>
      <c r="S895" s="463"/>
      <c r="T895" s="463"/>
      <c r="U895" s="463">
        <f t="shared" si="27"/>
        <v>0</v>
      </c>
      <c r="V895" s="466">
        <v>100</v>
      </c>
      <c r="W895" s="466">
        <v>100</v>
      </c>
      <c r="X895" s="585" t="s">
        <v>8976</v>
      </c>
      <c r="Y895" s="585"/>
      <c r="Z895" s="585"/>
      <c r="AA895" s="585"/>
      <c r="AB895" s="219">
        <v>11</v>
      </c>
      <c r="AC895" s="182"/>
      <c r="AD895" s="463"/>
      <c r="AE895" s="463">
        <v>60</v>
      </c>
      <c r="AF895" s="466"/>
      <c r="AG895" s="466"/>
      <c r="AH895" s="466"/>
      <c r="AI895" s="466"/>
      <c r="AJ895" s="466"/>
      <c r="AK895" s="466"/>
      <c r="AL895" s="466"/>
      <c r="AM895" s="466"/>
      <c r="AN895" s="466"/>
      <c r="AO895" s="466"/>
      <c r="AP895" s="466"/>
      <c r="AQ895" s="466"/>
      <c r="AR895" s="466"/>
      <c r="AS895" s="466"/>
      <c r="AT895" s="466"/>
      <c r="AU895" s="466"/>
      <c r="AV895" s="466"/>
      <c r="AW895" s="466"/>
      <c r="AX895" s="466"/>
      <c r="AY895" s="396"/>
    </row>
    <row r="896" spans="1:51" s="60" customFormat="1" ht="122.25" customHeight="1" x14ac:dyDescent="0.3">
      <c r="A896" s="466">
        <v>2997</v>
      </c>
      <c r="B896" s="466" t="s">
        <v>8975</v>
      </c>
      <c r="C896" s="466" t="s">
        <v>6555</v>
      </c>
      <c r="D896" s="206" t="s">
        <v>1034</v>
      </c>
      <c r="E896" s="466" t="s">
        <v>6598</v>
      </c>
      <c r="F896" s="584" t="s">
        <v>6599</v>
      </c>
      <c r="G896" s="392" t="s">
        <v>6773</v>
      </c>
      <c r="H896" s="466">
        <v>2011</v>
      </c>
      <c r="I896" s="392" t="s">
        <v>6774</v>
      </c>
      <c r="J896" s="488">
        <v>1537</v>
      </c>
      <c r="K896" s="578" t="s">
        <v>6273</v>
      </c>
      <c r="L896" s="392" t="s">
        <v>6560</v>
      </c>
      <c r="M896" s="392" t="s">
        <v>6561</v>
      </c>
      <c r="N896" s="392" t="s">
        <v>6775</v>
      </c>
      <c r="O896" s="392" t="s">
        <v>6776</v>
      </c>
      <c r="P896" s="466" t="s">
        <v>6777</v>
      </c>
      <c r="Q896" s="463" t="s">
        <v>6565</v>
      </c>
      <c r="R896" s="463">
        <v>0</v>
      </c>
      <c r="S896" s="463"/>
      <c r="T896" s="463"/>
      <c r="U896" s="463">
        <f t="shared" si="27"/>
        <v>0</v>
      </c>
      <c r="V896" s="466">
        <v>90</v>
      </c>
      <c r="W896" s="466">
        <v>100</v>
      </c>
      <c r="X896" s="585" t="s">
        <v>8976</v>
      </c>
      <c r="Y896" s="585"/>
      <c r="Z896" s="585"/>
      <c r="AA896" s="585"/>
      <c r="AB896" s="219">
        <v>30</v>
      </c>
      <c r="AC896" s="182"/>
      <c r="AD896" s="463"/>
      <c r="AE896" s="463">
        <v>60</v>
      </c>
      <c r="AF896" s="466"/>
      <c r="AG896" s="466"/>
      <c r="AH896" s="466"/>
      <c r="AI896" s="466"/>
      <c r="AJ896" s="466"/>
      <c r="AK896" s="466"/>
      <c r="AL896" s="466"/>
      <c r="AM896" s="466"/>
      <c r="AN896" s="466"/>
      <c r="AO896" s="466"/>
      <c r="AP896" s="466"/>
      <c r="AQ896" s="466"/>
      <c r="AR896" s="466"/>
      <c r="AS896" s="466"/>
      <c r="AT896" s="466"/>
      <c r="AU896" s="466"/>
      <c r="AV896" s="466"/>
      <c r="AW896" s="466"/>
      <c r="AX896" s="466"/>
      <c r="AY896" s="396"/>
    </row>
    <row r="897" spans="1:114" s="77" customFormat="1" ht="82.8" x14ac:dyDescent="0.3">
      <c r="A897" s="466">
        <v>2997</v>
      </c>
      <c r="B897" s="466" t="s">
        <v>8975</v>
      </c>
      <c r="C897" s="466" t="s">
        <v>6555</v>
      </c>
      <c r="D897" s="206" t="s">
        <v>1034</v>
      </c>
      <c r="E897" s="466" t="s">
        <v>6598</v>
      </c>
      <c r="F897" s="584" t="s">
        <v>6599</v>
      </c>
      <c r="G897" s="392" t="s">
        <v>6778</v>
      </c>
      <c r="H897" s="466" t="s">
        <v>3400</v>
      </c>
      <c r="I897" s="392" t="s">
        <v>6779</v>
      </c>
      <c r="J897" s="488">
        <v>5364</v>
      </c>
      <c r="K897" s="578" t="s">
        <v>6273</v>
      </c>
      <c r="L897" s="392" t="s">
        <v>6560</v>
      </c>
      <c r="M897" s="392" t="s">
        <v>6561</v>
      </c>
      <c r="N897" s="392" t="s">
        <v>6780</v>
      </c>
      <c r="O897" s="392" t="s">
        <v>6781</v>
      </c>
      <c r="P897" s="466" t="s">
        <v>6782</v>
      </c>
      <c r="Q897" s="463" t="s">
        <v>6565</v>
      </c>
      <c r="R897" s="463">
        <v>0</v>
      </c>
      <c r="S897" s="463"/>
      <c r="T897" s="463"/>
      <c r="U897" s="463">
        <f t="shared" si="27"/>
        <v>0</v>
      </c>
      <c r="V897" s="466">
        <v>80</v>
      </c>
      <c r="W897" s="466">
        <v>100</v>
      </c>
      <c r="X897" s="585" t="s">
        <v>8976</v>
      </c>
      <c r="Y897" s="585"/>
      <c r="Z897" s="585"/>
      <c r="AA897" s="585"/>
      <c r="AB897" s="219">
        <v>14</v>
      </c>
      <c r="AC897" s="182"/>
      <c r="AD897" s="463"/>
      <c r="AE897" s="463">
        <v>60</v>
      </c>
      <c r="AF897" s="466"/>
      <c r="AG897" s="466"/>
      <c r="AH897" s="466"/>
      <c r="AI897" s="466"/>
      <c r="AJ897" s="466"/>
      <c r="AK897" s="466"/>
      <c r="AL897" s="466"/>
      <c r="AM897" s="466"/>
      <c r="AN897" s="466"/>
      <c r="AO897" s="466"/>
      <c r="AP897" s="466"/>
      <c r="AQ897" s="466"/>
      <c r="AR897" s="466"/>
      <c r="AS897" s="466"/>
      <c r="AT897" s="466"/>
      <c r="AU897" s="466"/>
      <c r="AV897" s="466"/>
      <c r="AW897" s="466"/>
      <c r="AX897" s="466"/>
      <c r="AY897" s="587"/>
      <c r="AZ897" s="74"/>
      <c r="BA897" s="74"/>
      <c r="BB897" s="74"/>
      <c r="BC897" s="74"/>
      <c r="BD897" s="74"/>
      <c r="BE897" s="74"/>
      <c r="BF897" s="74"/>
      <c r="BG897" s="74"/>
      <c r="BH897" s="74"/>
      <c r="BI897" s="74"/>
      <c r="BJ897" s="74"/>
      <c r="BK897" s="74"/>
      <c r="BL897" s="74"/>
      <c r="BM897" s="74"/>
      <c r="BN897" s="74"/>
      <c r="BO897" s="74"/>
      <c r="BP897" s="74"/>
      <c r="BQ897" s="74"/>
      <c r="BR897" s="74"/>
      <c r="BS897" s="74"/>
      <c r="BT897" s="74"/>
      <c r="BU897" s="74"/>
      <c r="BV897" s="74"/>
      <c r="BW897" s="74"/>
      <c r="BX897" s="74"/>
      <c r="BY897" s="74"/>
      <c r="BZ897" s="74"/>
      <c r="CA897" s="74"/>
      <c r="CB897" s="74"/>
      <c r="CC897" s="74"/>
      <c r="CD897" s="74"/>
      <c r="CE897" s="74"/>
      <c r="CF897" s="74"/>
      <c r="CG897" s="74"/>
      <c r="CH897" s="74"/>
      <c r="CI897" s="74"/>
      <c r="CJ897" s="74"/>
      <c r="CK897" s="74"/>
      <c r="CL897" s="74"/>
      <c r="CM897" s="74"/>
      <c r="CN897" s="74"/>
      <c r="CO897" s="74"/>
      <c r="CP897" s="74"/>
      <c r="CQ897" s="74"/>
      <c r="CR897" s="74"/>
      <c r="CS897" s="74"/>
      <c r="CT897" s="74"/>
      <c r="CU897" s="74"/>
      <c r="CV897" s="74"/>
      <c r="CW897" s="74"/>
      <c r="CX897" s="74"/>
      <c r="CY897" s="74"/>
      <c r="CZ897" s="74"/>
      <c r="DA897" s="74"/>
      <c r="DB897" s="74"/>
      <c r="DC897" s="74"/>
      <c r="DD897" s="74"/>
      <c r="DE897" s="74"/>
      <c r="DF897" s="74"/>
      <c r="DG897" s="74"/>
      <c r="DH897" s="74"/>
      <c r="DI897" s="74"/>
      <c r="DJ897" s="74"/>
    </row>
    <row r="898" spans="1:114" s="60" customFormat="1" ht="82.8" x14ac:dyDescent="0.3">
      <c r="A898" s="466">
        <v>2997</v>
      </c>
      <c r="B898" s="466" t="s">
        <v>8975</v>
      </c>
      <c r="C898" s="466" t="s">
        <v>6555</v>
      </c>
      <c r="D898" s="206" t="s">
        <v>1034</v>
      </c>
      <c r="E898" s="466" t="s">
        <v>6598</v>
      </c>
      <c r="F898" s="584" t="s">
        <v>6599</v>
      </c>
      <c r="G898" s="392" t="s">
        <v>6783</v>
      </c>
      <c r="H898" s="466">
        <v>2011</v>
      </c>
      <c r="I898" s="392" t="s">
        <v>6784</v>
      </c>
      <c r="J898" s="488">
        <v>8106</v>
      </c>
      <c r="K898" s="578" t="s">
        <v>6273</v>
      </c>
      <c r="L898" s="392" t="s">
        <v>6560</v>
      </c>
      <c r="M898" s="392" t="s">
        <v>6561</v>
      </c>
      <c r="N898" s="392" t="s">
        <v>6785</v>
      </c>
      <c r="O898" s="392" t="s">
        <v>6786</v>
      </c>
      <c r="P898" s="466" t="s">
        <v>6787</v>
      </c>
      <c r="Q898" s="463" t="s">
        <v>6565</v>
      </c>
      <c r="R898" s="463">
        <v>0</v>
      </c>
      <c r="S898" s="463"/>
      <c r="T898" s="463"/>
      <c r="U898" s="463">
        <f t="shared" si="27"/>
        <v>0</v>
      </c>
      <c r="V898" s="466">
        <v>90</v>
      </c>
      <c r="W898" s="466">
        <v>100</v>
      </c>
      <c r="X898" s="585" t="s">
        <v>8976</v>
      </c>
      <c r="Y898" s="585"/>
      <c r="Z898" s="585"/>
      <c r="AA898" s="585"/>
      <c r="AB898" s="219">
        <v>30</v>
      </c>
      <c r="AC898" s="182"/>
      <c r="AD898" s="463"/>
      <c r="AE898" s="463">
        <v>60</v>
      </c>
      <c r="AF898" s="466"/>
      <c r="AG898" s="466"/>
      <c r="AH898" s="466"/>
      <c r="AI898" s="466"/>
      <c r="AJ898" s="466"/>
      <c r="AK898" s="466"/>
      <c r="AL898" s="466"/>
      <c r="AM898" s="466"/>
      <c r="AN898" s="466"/>
      <c r="AO898" s="466"/>
      <c r="AP898" s="466"/>
      <c r="AQ898" s="466"/>
      <c r="AR898" s="466"/>
      <c r="AS898" s="466"/>
      <c r="AT898" s="466"/>
      <c r="AU898" s="466"/>
      <c r="AV898" s="466"/>
      <c r="AW898" s="466"/>
      <c r="AX898" s="466"/>
      <c r="AY898" s="396"/>
    </row>
    <row r="899" spans="1:114" s="59" customFormat="1" ht="82.8" x14ac:dyDescent="0.3">
      <c r="A899" s="466">
        <v>2997</v>
      </c>
      <c r="B899" s="466" t="s">
        <v>8975</v>
      </c>
      <c r="C899" s="466" t="s">
        <v>6555</v>
      </c>
      <c r="D899" s="206" t="s">
        <v>1034</v>
      </c>
      <c r="E899" s="466" t="s">
        <v>6605</v>
      </c>
      <c r="F899" s="584" t="s">
        <v>6606</v>
      </c>
      <c r="G899" s="392" t="s">
        <v>6607</v>
      </c>
      <c r="H899" s="466">
        <v>2010</v>
      </c>
      <c r="I899" s="392" t="s">
        <v>6608</v>
      </c>
      <c r="J899" s="488">
        <v>138328</v>
      </c>
      <c r="K899" s="578" t="s">
        <v>6273</v>
      </c>
      <c r="L899" s="392" t="s">
        <v>6560</v>
      </c>
      <c r="M899" s="392" t="s">
        <v>6561</v>
      </c>
      <c r="N899" s="392" t="s">
        <v>6609</v>
      </c>
      <c r="O899" s="392" t="s">
        <v>6610</v>
      </c>
      <c r="P899" s="466" t="s">
        <v>6611</v>
      </c>
      <c r="Q899" s="463" t="s">
        <v>6565</v>
      </c>
      <c r="R899" s="463">
        <v>0</v>
      </c>
      <c r="S899" s="463"/>
      <c r="T899" s="463"/>
      <c r="U899" s="463">
        <f t="shared" si="27"/>
        <v>0</v>
      </c>
      <c r="V899" s="466">
        <v>50</v>
      </c>
      <c r="W899" s="466">
        <v>100</v>
      </c>
      <c r="X899" s="585" t="s">
        <v>8976</v>
      </c>
      <c r="Y899" s="585"/>
      <c r="Z899" s="585"/>
      <c r="AA899" s="585"/>
      <c r="AB899" s="219">
        <v>60</v>
      </c>
      <c r="AC899" s="182"/>
      <c r="AD899" s="463"/>
      <c r="AE899" s="463">
        <v>60</v>
      </c>
      <c r="AF899" s="466"/>
      <c r="AG899" s="466"/>
      <c r="AH899" s="466"/>
      <c r="AI899" s="466"/>
      <c r="AJ899" s="466"/>
      <c r="AK899" s="466"/>
      <c r="AL899" s="466"/>
      <c r="AM899" s="466"/>
      <c r="AN899" s="466"/>
      <c r="AO899" s="466"/>
      <c r="AP899" s="466"/>
      <c r="AQ899" s="466"/>
      <c r="AR899" s="466"/>
      <c r="AS899" s="466"/>
      <c r="AT899" s="466"/>
      <c r="AU899" s="466"/>
      <c r="AV899" s="466"/>
      <c r="AW899" s="466"/>
      <c r="AX899" s="466"/>
      <c r="AY899" s="586"/>
    </row>
    <row r="900" spans="1:114" s="59" customFormat="1" ht="82.8" x14ac:dyDescent="0.3">
      <c r="A900" s="466">
        <v>2997</v>
      </c>
      <c r="B900" s="466" t="s">
        <v>8975</v>
      </c>
      <c r="C900" s="466" t="s">
        <v>6555</v>
      </c>
      <c r="D900" s="206" t="s">
        <v>1034</v>
      </c>
      <c r="E900" s="466" t="s">
        <v>6612</v>
      </c>
      <c r="F900" s="584" t="s">
        <v>6613</v>
      </c>
      <c r="G900" s="392" t="s">
        <v>6788</v>
      </c>
      <c r="H900" s="466">
        <v>2010</v>
      </c>
      <c r="I900" s="392" t="s">
        <v>6789</v>
      </c>
      <c r="J900" s="488">
        <v>9221</v>
      </c>
      <c r="K900" s="578" t="s">
        <v>6273</v>
      </c>
      <c r="L900" s="392" t="s">
        <v>6560</v>
      </c>
      <c r="M900" s="392" t="s">
        <v>6561</v>
      </c>
      <c r="N900" s="392" t="s">
        <v>6790</v>
      </c>
      <c r="O900" s="392" t="s">
        <v>6791</v>
      </c>
      <c r="P900" s="466" t="s">
        <v>6792</v>
      </c>
      <c r="Q900" s="463" t="s">
        <v>6565</v>
      </c>
      <c r="R900" s="463">
        <v>0</v>
      </c>
      <c r="S900" s="463"/>
      <c r="T900" s="463"/>
      <c r="U900" s="463">
        <f t="shared" si="27"/>
        <v>0</v>
      </c>
      <c r="V900" s="466">
        <v>80</v>
      </c>
      <c r="W900" s="466">
        <v>100</v>
      </c>
      <c r="X900" s="585" t="s">
        <v>8976</v>
      </c>
      <c r="Y900" s="585"/>
      <c r="Z900" s="585"/>
      <c r="AA900" s="585"/>
      <c r="AB900" s="219">
        <v>44</v>
      </c>
      <c r="AC900" s="182"/>
      <c r="AD900" s="463"/>
      <c r="AE900" s="463">
        <v>60</v>
      </c>
      <c r="AF900" s="466"/>
      <c r="AG900" s="466"/>
      <c r="AH900" s="466"/>
      <c r="AI900" s="466"/>
      <c r="AJ900" s="466"/>
      <c r="AK900" s="466"/>
      <c r="AL900" s="466"/>
      <c r="AM900" s="466"/>
      <c r="AN900" s="466"/>
      <c r="AO900" s="466"/>
      <c r="AP900" s="466"/>
      <c r="AQ900" s="466"/>
      <c r="AR900" s="466"/>
      <c r="AS900" s="466"/>
      <c r="AT900" s="466"/>
      <c r="AU900" s="466"/>
      <c r="AV900" s="466"/>
      <c r="AW900" s="466"/>
      <c r="AX900" s="466"/>
      <c r="AY900" s="586"/>
    </row>
    <row r="901" spans="1:114" s="59" customFormat="1" ht="82.8" x14ac:dyDescent="0.3">
      <c r="A901" s="466">
        <v>2997</v>
      </c>
      <c r="B901" s="466" t="s">
        <v>8975</v>
      </c>
      <c r="C901" s="466" t="s">
        <v>6555</v>
      </c>
      <c r="D901" s="206" t="s">
        <v>1034</v>
      </c>
      <c r="E901" s="466" t="s">
        <v>6612</v>
      </c>
      <c r="F901" s="584" t="s">
        <v>6613</v>
      </c>
      <c r="G901" s="392" t="s">
        <v>6763</v>
      </c>
      <c r="H901" s="466">
        <v>2010</v>
      </c>
      <c r="I901" s="392" t="s">
        <v>6793</v>
      </c>
      <c r="J901" s="488">
        <v>7800</v>
      </c>
      <c r="K901" s="578" t="s">
        <v>6273</v>
      </c>
      <c r="L901" s="392" t="s">
        <v>6560</v>
      </c>
      <c r="M901" s="392" t="s">
        <v>6561</v>
      </c>
      <c r="N901" s="392" t="s">
        <v>6794</v>
      </c>
      <c r="O901" s="392" t="s">
        <v>6795</v>
      </c>
      <c r="P901" s="466" t="s">
        <v>6796</v>
      </c>
      <c r="Q901" s="463" t="s">
        <v>6565</v>
      </c>
      <c r="R901" s="463">
        <v>0</v>
      </c>
      <c r="S901" s="463"/>
      <c r="T901" s="463"/>
      <c r="U901" s="463">
        <f t="shared" si="27"/>
        <v>0</v>
      </c>
      <c r="V901" s="466">
        <v>70</v>
      </c>
      <c r="W901" s="466">
        <v>100</v>
      </c>
      <c r="X901" s="585" t="s">
        <v>8976</v>
      </c>
      <c r="Y901" s="585"/>
      <c r="Z901" s="585"/>
      <c r="AA901" s="585"/>
      <c r="AB901" s="219">
        <v>4</v>
      </c>
      <c r="AC901" s="182"/>
      <c r="AD901" s="463"/>
      <c r="AE901" s="463">
        <v>60</v>
      </c>
      <c r="AF901" s="466"/>
      <c r="AG901" s="466"/>
      <c r="AH901" s="466"/>
      <c r="AI901" s="466"/>
      <c r="AJ901" s="466"/>
      <c r="AK901" s="466"/>
      <c r="AL901" s="466"/>
      <c r="AM901" s="466"/>
      <c r="AN901" s="466"/>
      <c r="AO901" s="466"/>
      <c r="AP901" s="466"/>
      <c r="AQ901" s="466"/>
      <c r="AR901" s="466"/>
      <c r="AS901" s="466"/>
      <c r="AT901" s="466"/>
      <c r="AU901" s="466"/>
      <c r="AV901" s="466"/>
      <c r="AW901" s="466"/>
      <c r="AX901" s="466"/>
      <c r="AY901" s="586"/>
    </row>
    <row r="902" spans="1:114" s="59" customFormat="1" ht="82.8" x14ac:dyDescent="0.3">
      <c r="A902" s="466">
        <v>2997</v>
      </c>
      <c r="B902" s="466" t="s">
        <v>8975</v>
      </c>
      <c r="C902" s="466" t="s">
        <v>6555</v>
      </c>
      <c r="D902" s="206" t="s">
        <v>1034</v>
      </c>
      <c r="E902" s="466" t="s">
        <v>6612</v>
      </c>
      <c r="F902" s="584" t="s">
        <v>6613</v>
      </c>
      <c r="G902" s="392" t="s">
        <v>6797</v>
      </c>
      <c r="H902" s="466">
        <v>2010</v>
      </c>
      <c r="I902" s="392" t="s">
        <v>92</v>
      </c>
      <c r="J902" s="488">
        <v>7758</v>
      </c>
      <c r="K902" s="578" t="s">
        <v>6273</v>
      </c>
      <c r="L902" s="392" t="s">
        <v>6560</v>
      </c>
      <c r="M902" s="392" t="s">
        <v>6561</v>
      </c>
      <c r="N902" s="392" t="s">
        <v>6798</v>
      </c>
      <c r="O902" s="392" t="s">
        <v>6799</v>
      </c>
      <c r="P902" s="466" t="s">
        <v>6800</v>
      </c>
      <c r="Q902" s="463" t="s">
        <v>6565</v>
      </c>
      <c r="R902" s="463">
        <v>0</v>
      </c>
      <c r="S902" s="463"/>
      <c r="T902" s="463"/>
      <c r="U902" s="463">
        <f t="shared" si="27"/>
        <v>0</v>
      </c>
      <c r="V902" s="466">
        <v>95</v>
      </c>
      <c r="W902" s="466">
        <v>100</v>
      </c>
      <c r="X902" s="585" t="s">
        <v>8976</v>
      </c>
      <c r="Y902" s="585"/>
      <c r="Z902" s="585"/>
      <c r="AA902" s="585"/>
      <c r="AB902" s="219">
        <v>30</v>
      </c>
      <c r="AC902" s="182"/>
      <c r="AD902" s="463"/>
      <c r="AE902" s="463">
        <v>60</v>
      </c>
      <c r="AF902" s="466"/>
      <c r="AG902" s="466"/>
      <c r="AH902" s="466"/>
      <c r="AI902" s="466"/>
      <c r="AJ902" s="466"/>
      <c r="AK902" s="466"/>
      <c r="AL902" s="466"/>
      <c r="AM902" s="466"/>
      <c r="AN902" s="466"/>
      <c r="AO902" s="466"/>
      <c r="AP902" s="466"/>
      <c r="AQ902" s="466"/>
      <c r="AR902" s="466"/>
      <c r="AS902" s="466"/>
      <c r="AT902" s="466"/>
      <c r="AU902" s="466"/>
      <c r="AV902" s="466"/>
      <c r="AW902" s="466"/>
      <c r="AX902" s="466"/>
      <c r="AY902" s="586"/>
    </row>
    <row r="903" spans="1:114" s="59" customFormat="1" ht="82.8" x14ac:dyDescent="0.3">
      <c r="A903" s="466">
        <v>2997</v>
      </c>
      <c r="B903" s="466" t="s">
        <v>8975</v>
      </c>
      <c r="C903" s="466" t="s">
        <v>6555</v>
      </c>
      <c r="D903" s="206" t="s">
        <v>1034</v>
      </c>
      <c r="E903" s="466" t="s">
        <v>6612</v>
      </c>
      <c r="F903" s="584" t="s">
        <v>6613</v>
      </c>
      <c r="G903" s="392" t="s">
        <v>6801</v>
      </c>
      <c r="H903" s="466">
        <v>2010</v>
      </c>
      <c r="I903" s="392" t="s">
        <v>6802</v>
      </c>
      <c r="J903" s="488">
        <v>5227</v>
      </c>
      <c r="K903" s="578" t="s">
        <v>6273</v>
      </c>
      <c r="L903" s="392" t="s">
        <v>6560</v>
      </c>
      <c r="M903" s="392" t="s">
        <v>6561</v>
      </c>
      <c r="N903" s="392" t="s">
        <v>6803</v>
      </c>
      <c r="O903" s="392" t="s">
        <v>6804</v>
      </c>
      <c r="P903" s="466" t="s">
        <v>6805</v>
      </c>
      <c r="Q903" s="463" t="s">
        <v>6565</v>
      </c>
      <c r="R903" s="463">
        <v>0</v>
      </c>
      <c r="S903" s="463"/>
      <c r="T903" s="463"/>
      <c r="U903" s="463">
        <f t="shared" si="27"/>
        <v>0</v>
      </c>
      <c r="V903" s="466">
        <v>70</v>
      </c>
      <c r="W903" s="466">
        <v>100</v>
      </c>
      <c r="X903" s="585" t="s">
        <v>8976</v>
      </c>
      <c r="Y903" s="585"/>
      <c r="Z903" s="585"/>
      <c r="AA903" s="585"/>
      <c r="AB903" s="219">
        <v>4</v>
      </c>
      <c r="AC903" s="182"/>
      <c r="AD903" s="463"/>
      <c r="AE903" s="463">
        <v>60</v>
      </c>
      <c r="AF903" s="466"/>
      <c r="AG903" s="466"/>
      <c r="AH903" s="466"/>
      <c r="AI903" s="466"/>
      <c r="AJ903" s="466"/>
      <c r="AK903" s="466"/>
      <c r="AL903" s="466"/>
      <c r="AM903" s="466"/>
      <c r="AN903" s="466"/>
      <c r="AO903" s="466"/>
      <c r="AP903" s="466"/>
      <c r="AQ903" s="466"/>
      <c r="AR903" s="466"/>
      <c r="AS903" s="466"/>
      <c r="AT903" s="466"/>
      <c r="AU903" s="466"/>
      <c r="AV903" s="466"/>
      <c r="AW903" s="466"/>
      <c r="AX903" s="466"/>
      <c r="AY903" s="586"/>
    </row>
    <row r="904" spans="1:114" s="59" customFormat="1" ht="82.8" x14ac:dyDescent="0.3">
      <c r="A904" s="466">
        <v>2997</v>
      </c>
      <c r="B904" s="466" t="s">
        <v>8975</v>
      </c>
      <c r="C904" s="466" t="s">
        <v>6555</v>
      </c>
      <c r="D904" s="206" t="s">
        <v>1034</v>
      </c>
      <c r="E904" s="466" t="s">
        <v>6612</v>
      </c>
      <c r="F904" s="584" t="s">
        <v>6613</v>
      </c>
      <c r="G904" s="392" t="s">
        <v>6806</v>
      </c>
      <c r="H904" s="466">
        <v>2010</v>
      </c>
      <c r="I904" s="392" t="s">
        <v>6807</v>
      </c>
      <c r="J904" s="488">
        <v>29904</v>
      </c>
      <c r="K904" s="578" t="s">
        <v>6273</v>
      </c>
      <c r="L904" s="392" t="s">
        <v>6560</v>
      </c>
      <c r="M904" s="392" t="s">
        <v>6561</v>
      </c>
      <c r="N904" s="392" t="s">
        <v>6808</v>
      </c>
      <c r="O904" s="392" t="s">
        <v>6809</v>
      </c>
      <c r="P904" s="466" t="s">
        <v>6810</v>
      </c>
      <c r="Q904" s="463" t="s">
        <v>6565</v>
      </c>
      <c r="R904" s="463">
        <v>0</v>
      </c>
      <c r="S904" s="463"/>
      <c r="T904" s="463"/>
      <c r="U904" s="463">
        <f t="shared" si="27"/>
        <v>0</v>
      </c>
      <c r="V904" s="466">
        <v>95</v>
      </c>
      <c r="W904" s="466">
        <v>100</v>
      </c>
      <c r="X904" s="585" t="s">
        <v>8976</v>
      </c>
      <c r="Y904" s="585"/>
      <c r="Z904" s="585"/>
      <c r="AA904" s="585"/>
      <c r="AB904" s="219">
        <v>60</v>
      </c>
      <c r="AC904" s="182"/>
      <c r="AD904" s="463"/>
      <c r="AE904" s="463">
        <v>60</v>
      </c>
      <c r="AF904" s="466"/>
      <c r="AG904" s="466"/>
      <c r="AH904" s="466"/>
      <c r="AI904" s="466"/>
      <c r="AJ904" s="466"/>
      <c r="AK904" s="466"/>
      <c r="AL904" s="466"/>
      <c r="AM904" s="466"/>
      <c r="AN904" s="466"/>
      <c r="AO904" s="466"/>
      <c r="AP904" s="466"/>
      <c r="AQ904" s="466"/>
      <c r="AR904" s="466"/>
      <c r="AS904" s="466"/>
      <c r="AT904" s="466"/>
      <c r="AU904" s="466"/>
      <c r="AV904" s="466"/>
      <c r="AW904" s="466"/>
      <c r="AX904" s="466"/>
      <c r="AY904" s="586"/>
    </row>
    <row r="905" spans="1:114" s="59" customFormat="1" ht="82.8" x14ac:dyDescent="0.3">
      <c r="A905" s="466">
        <v>2997</v>
      </c>
      <c r="B905" s="466" t="s">
        <v>8975</v>
      </c>
      <c r="C905" s="466" t="s">
        <v>6555</v>
      </c>
      <c r="D905" s="206" t="s">
        <v>1034</v>
      </c>
      <c r="E905" s="466" t="s">
        <v>6612</v>
      </c>
      <c r="F905" s="584" t="s">
        <v>6613</v>
      </c>
      <c r="G905" s="392" t="s">
        <v>6811</v>
      </c>
      <c r="H905" s="466">
        <v>2010</v>
      </c>
      <c r="I905" s="392" t="s">
        <v>6812</v>
      </c>
      <c r="J905" s="488">
        <v>4190</v>
      </c>
      <c r="K905" s="578" t="s">
        <v>6273</v>
      </c>
      <c r="L905" s="392" t="s">
        <v>6560</v>
      </c>
      <c r="M905" s="392" t="s">
        <v>6561</v>
      </c>
      <c r="N905" s="392" t="s">
        <v>6813</v>
      </c>
      <c r="O905" s="392" t="s">
        <v>6814</v>
      </c>
      <c r="P905" s="466" t="s">
        <v>6815</v>
      </c>
      <c r="Q905" s="463" t="s">
        <v>6565</v>
      </c>
      <c r="R905" s="463">
        <v>0</v>
      </c>
      <c r="S905" s="463"/>
      <c r="T905" s="463"/>
      <c r="U905" s="463">
        <f t="shared" si="27"/>
        <v>0</v>
      </c>
      <c r="V905" s="466">
        <v>50</v>
      </c>
      <c r="W905" s="466">
        <v>100</v>
      </c>
      <c r="X905" s="585" t="s">
        <v>8976</v>
      </c>
      <c r="Y905" s="585"/>
      <c r="Z905" s="585"/>
      <c r="AA905" s="585"/>
      <c r="AB905" s="219">
        <v>30</v>
      </c>
      <c r="AC905" s="182"/>
      <c r="AD905" s="463"/>
      <c r="AE905" s="463">
        <v>60</v>
      </c>
      <c r="AF905" s="466"/>
      <c r="AG905" s="466"/>
      <c r="AH905" s="466"/>
      <c r="AI905" s="466"/>
      <c r="AJ905" s="466"/>
      <c r="AK905" s="466"/>
      <c r="AL905" s="466"/>
      <c r="AM905" s="466"/>
      <c r="AN905" s="466"/>
      <c r="AO905" s="466"/>
      <c r="AP905" s="466"/>
      <c r="AQ905" s="466"/>
      <c r="AR905" s="466"/>
      <c r="AS905" s="466"/>
      <c r="AT905" s="466"/>
      <c r="AU905" s="466"/>
      <c r="AV905" s="466"/>
      <c r="AW905" s="466"/>
      <c r="AX905" s="466"/>
      <c r="AY905" s="586"/>
    </row>
    <row r="906" spans="1:114" s="59" customFormat="1" ht="119.25" customHeight="1" x14ac:dyDescent="0.3">
      <c r="A906" s="466">
        <v>2997</v>
      </c>
      <c r="B906" s="466" t="s">
        <v>8975</v>
      </c>
      <c r="C906" s="466" t="s">
        <v>6555</v>
      </c>
      <c r="D906" s="206" t="s">
        <v>1034</v>
      </c>
      <c r="E906" s="466" t="s">
        <v>6612</v>
      </c>
      <c r="F906" s="584" t="s">
        <v>6613</v>
      </c>
      <c r="G906" s="392" t="s">
        <v>6614</v>
      </c>
      <c r="H906" s="466">
        <v>2011</v>
      </c>
      <c r="I906" s="392" t="s">
        <v>6615</v>
      </c>
      <c r="J906" s="488">
        <v>133176</v>
      </c>
      <c r="K906" s="578" t="s">
        <v>6273</v>
      </c>
      <c r="L906" s="392" t="s">
        <v>6560</v>
      </c>
      <c r="M906" s="392" t="s">
        <v>6561</v>
      </c>
      <c r="N906" s="392" t="s">
        <v>6616</v>
      </c>
      <c r="O906" s="392" t="s">
        <v>6617</v>
      </c>
      <c r="P906" s="466" t="s">
        <v>6618</v>
      </c>
      <c r="Q906" s="463" t="s">
        <v>6565</v>
      </c>
      <c r="R906" s="463">
        <v>0</v>
      </c>
      <c r="S906" s="463"/>
      <c r="T906" s="463"/>
      <c r="U906" s="463">
        <f t="shared" si="27"/>
        <v>0</v>
      </c>
      <c r="V906" s="466">
        <v>85</v>
      </c>
      <c r="W906" s="466">
        <v>100</v>
      </c>
      <c r="X906" s="585" t="s">
        <v>8976</v>
      </c>
      <c r="Y906" s="585"/>
      <c r="Z906" s="585"/>
      <c r="AA906" s="585"/>
      <c r="AB906" s="219">
        <v>44</v>
      </c>
      <c r="AC906" s="182"/>
      <c r="AD906" s="463"/>
      <c r="AE906" s="463">
        <v>60</v>
      </c>
      <c r="AF906" s="466"/>
      <c r="AG906" s="466"/>
      <c r="AH906" s="466"/>
      <c r="AI906" s="466"/>
      <c r="AJ906" s="466"/>
      <c r="AK906" s="466"/>
      <c r="AL906" s="466"/>
      <c r="AM906" s="466"/>
      <c r="AN906" s="466"/>
      <c r="AO906" s="466"/>
      <c r="AP906" s="466"/>
      <c r="AQ906" s="466"/>
      <c r="AR906" s="466"/>
      <c r="AS906" s="466"/>
      <c r="AT906" s="466"/>
      <c r="AU906" s="466"/>
      <c r="AV906" s="466"/>
      <c r="AW906" s="466"/>
      <c r="AX906" s="466"/>
      <c r="AY906" s="586"/>
    </row>
    <row r="907" spans="1:114" s="60" customFormat="1" ht="82.8" x14ac:dyDescent="0.3">
      <c r="A907" s="466">
        <v>2997</v>
      </c>
      <c r="B907" s="466" t="s">
        <v>8975</v>
      </c>
      <c r="C907" s="466" t="s">
        <v>6555</v>
      </c>
      <c r="D907" s="206" t="s">
        <v>1034</v>
      </c>
      <c r="E907" s="466" t="s">
        <v>6612</v>
      </c>
      <c r="F907" s="584" t="s">
        <v>6613</v>
      </c>
      <c r="G907" s="392" t="s">
        <v>6816</v>
      </c>
      <c r="H907" s="466">
        <v>2011</v>
      </c>
      <c r="I907" s="392" t="s">
        <v>6817</v>
      </c>
      <c r="J907" s="488">
        <v>3056</v>
      </c>
      <c r="K907" s="578" t="s">
        <v>6273</v>
      </c>
      <c r="L907" s="392" t="s">
        <v>6560</v>
      </c>
      <c r="M907" s="392" t="s">
        <v>6561</v>
      </c>
      <c r="N907" s="392" t="s">
        <v>6818</v>
      </c>
      <c r="O907" s="392" t="s">
        <v>6819</v>
      </c>
      <c r="P907" s="466" t="s">
        <v>6820</v>
      </c>
      <c r="Q907" s="463" t="s">
        <v>6565</v>
      </c>
      <c r="R907" s="463">
        <v>0</v>
      </c>
      <c r="S907" s="463"/>
      <c r="T907" s="463"/>
      <c r="U907" s="463">
        <f t="shared" si="27"/>
        <v>0</v>
      </c>
      <c r="V907" s="466">
        <v>100</v>
      </c>
      <c r="W907" s="466">
        <v>100</v>
      </c>
      <c r="X907" s="585" t="s">
        <v>8976</v>
      </c>
      <c r="Y907" s="585"/>
      <c r="Z907" s="585"/>
      <c r="AA907" s="585"/>
      <c r="AB907" s="219">
        <v>44</v>
      </c>
      <c r="AC907" s="182"/>
      <c r="AD907" s="463"/>
      <c r="AE907" s="463">
        <v>60</v>
      </c>
      <c r="AF907" s="466"/>
      <c r="AG907" s="466"/>
      <c r="AH907" s="466"/>
      <c r="AI907" s="466"/>
      <c r="AJ907" s="466"/>
      <c r="AK907" s="466"/>
      <c r="AL907" s="466"/>
      <c r="AM907" s="466"/>
      <c r="AN907" s="466"/>
      <c r="AO907" s="466"/>
      <c r="AP907" s="466"/>
      <c r="AQ907" s="466"/>
      <c r="AR907" s="466"/>
      <c r="AS907" s="466"/>
      <c r="AT907" s="466"/>
      <c r="AU907" s="466"/>
      <c r="AV907" s="466"/>
      <c r="AW907" s="466"/>
      <c r="AX907" s="466"/>
      <c r="AY907" s="396"/>
    </row>
    <row r="908" spans="1:114" s="60" customFormat="1" ht="82.8" x14ac:dyDescent="0.3">
      <c r="A908" s="466">
        <v>2997</v>
      </c>
      <c r="B908" s="466" t="s">
        <v>8975</v>
      </c>
      <c r="C908" s="466" t="s">
        <v>6555</v>
      </c>
      <c r="D908" s="206" t="s">
        <v>1034</v>
      </c>
      <c r="E908" s="466" t="s">
        <v>6821</v>
      </c>
      <c r="F908" s="584" t="s">
        <v>6822</v>
      </c>
      <c r="G908" s="392" t="s">
        <v>6823</v>
      </c>
      <c r="H908" s="466">
        <v>2011</v>
      </c>
      <c r="I908" s="392" t="s">
        <v>6824</v>
      </c>
      <c r="J908" s="488">
        <v>34226</v>
      </c>
      <c r="K908" s="578" t="s">
        <v>6273</v>
      </c>
      <c r="L908" s="392" t="s">
        <v>6560</v>
      </c>
      <c r="M908" s="392" t="s">
        <v>6561</v>
      </c>
      <c r="N908" s="392" t="s">
        <v>6825</v>
      </c>
      <c r="O908" s="392" t="s">
        <v>6826</v>
      </c>
      <c r="P908" s="466" t="s">
        <v>6827</v>
      </c>
      <c r="Q908" s="463" t="s">
        <v>6565</v>
      </c>
      <c r="R908" s="463">
        <v>0</v>
      </c>
      <c r="S908" s="463"/>
      <c r="T908" s="463"/>
      <c r="U908" s="463">
        <f t="shared" si="27"/>
        <v>0</v>
      </c>
      <c r="V908" s="466">
        <v>15</v>
      </c>
      <c r="W908" s="466">
        <v>100</v>
      </c>
      <c r="X908" s="585" t="s">
        <v>8976</v>
      </c>
      <c r="Y908" s="585"/>
      <c r="Z908" s="585"/>
      <c r="AA908" s="585"/>
      <c r="AB908" s="219">
        <v>44</v>
      </c>
      <c r="AC908" s="182"/>
      <c r="AD908" s="463"/>
      <c r="AE908" s="463">
        <v>60</v>
      </c>
      <c r="AF908" s="466"/>
      <c r="AG908" s="466"/>
      <c r="AH908" s="466"/>
      <c r="AI908" s="466"/>
      <c r="AJ908" s="466"/>
      <c r="AK908" s="466"/>
      <c r="AL908" s="466"/>
      <c r="AM908" s="466"/>
      <c r="AN908" s="466"/>
      <c r="AO908" s="466"/>
      <c r="AP908" s="466"/>
      <c r="AQ908" s="466"/>
      <c r="AR908" s="466"/>
      <c r="AS908" s="466"/>
      <c r="AT908" s="466"/>
      <c r="AU908" s="466"/>
      <c r="AV908" s="466"/>
      <c r="AW908" s="466"/>
      <c r="AX908" s="466"/>
      <c r="AY908" s="396"/>
    </row>
    <row r="909" spans="1:114" s="60" customFormat="1" ht="120.75" customHeight="1" x14ac:dyDescent="0.3">
      <c r="A909" s="466">
        <v>2997</v>
      </c>
      <c r="B909" s="466" t="s">
        <v>8975</v>
      </c>
      <c r="C909" s="466" t="s">
        <v>6555</v>
      </c>
      <c r="D909" s="206" t="s">
        <v>1034</v>
      </c>
      <c r="E909" s="466" t="s">
        <v>6619</v>
      </c>
      <c r="F909" s="584" t="s">
        <v>6620</v>
      </c>
      <c r="G909" s="392" t="s">
        <v>6621</v>
      </c>
      <c r="H909" s="485" t="s">
        <v>6622</v>
      </c>
      <c r="I909" s="392" t="s">
        <v>6623</v>
      </c>
      <c r="J909" s="488">
        <f>116394+9387</f>
        <v>125781</v>
      </c>
      <c r="K909" s="578" t="s">
        <v>6273</v>
      </c>
      <c r="L909" s="392" t="s">
        <v>6560</v>
      </c>
      <c r="M909" s="392" t="s">
        <v>6561</v>
      </c>
      <c r="N909" s="392" t="s">
        <v>6624</v>
      </c>
      <c r="O909" s="392" t="s">
        <v>6625</v>
      </c>
      <c r="P909" s="466" t="s">
        <v>6626</v>
      </c>
      <c r="Q909" s="463" t="s">
        <v>6565</v>
      </c>
      <c r="R909" s="463">
        <v>0</v>
      </c>
      <c r="S909" s="463"/>
      <c r="T909" s="463"/>
      <c r="U909" s="463">
        <f t="shared" si="27"/>
        <v>0</v>
      </c>
      <c r="V909" s="466">
        <v>90</v>
      </c>
      <c r="W909" s="466">
        <v>100</v>
      </c>
      <c r="X909" s="585" t="s">
        <v>8976</v>
      </c>
      <c r="Y909" s="585"/>
      <c r="Z909" s="585"/>
      <c r="AA909" s="585"/>
      <c r="AB909" s="219">
        <v>4</v>
      </c>
      <c r="AC909" s="182"/>
      <c r="AD909" s="463"/>
      <c r="AE909" s="463">
        <v>60</v>
      </c>
      <c r="AF909" s="466"/>
      <c r="AG909" s="466"/>
      <c r="AH909" s="466"/>
      <c r="AI909" s="466"/>
      <c r="AJ909" s="466"/>
      <c r="AK909" s="466"/>
      <c r="AL909" s="466"/>
      <c r="AM909" s="466"/>
      <c r="AN909" s="466"/>
      <c r="AO909" s="466"/>
      <c r="AP909" s="466"/>
      <c r="AQ909" s="466"/>
      <c r="AR909" s="466"/>
      <c r="AS909" s="466"/>
      <c r="AT909" s="466"/>
      <c r="AU909" s="466"/>
      <c r="AV909" s="466"/>
      <c r="AW909" s="466"/>
      <c r="AX909" s="466"/>
      <c r="AY909" s="396"/>
    </row>
    <row r="910" spans="1:114" s="60" customFormat="1" ht="123.75" customHeight="1" x14ac:dyDescent="0.3">
      <c r="A910" s="466">
        <v>2997</v>
      </c>
      <c r="B910" s="466" t="s">
        <v>8975</v>
      </c>
      <c r="C910" s="466" t="s">
        <v>6555</v>
      </c>
      <c r="D910" s="206" t="s">
        <v>1034</v>
      </c>
      <c r="E910" s="466" t="s">
        <v>6619</v>
      </c>
      <c r="F910" s="584" t="s">
        <v>6620</v>
      </c>
      <c r="G910" s="392" t="s">
        <v>6627</v>
      </c>
      <c r="H910" s="466">
        <v>2010</v>
      </c>
      <c r="I910" s="392" t="s">
        <v>6628</v>
      </c>
      <c r="J910" s="488">
        <f>72783+189661</f>
        <v>262444</v>
      </c>
      <c r="K910" s="578" t="s">
        <v>6273</v>
      </c>
      <c r="L910" s="392" t="s">
        <v>6560</v>
      </c>
      <c r="M910" s="392" t="s">
        <v>6561</v>
      </c>
      <c r="N910" s="392" t="s">
        <v>6629</v>
      </c>
      <c r="O910" s="392" t="s">
        <v>6630</v>
      </c>
      <c r="P910" s="466" t="s">
        <v>6631</v>
      </c>
      <c r="Q910" s="463" t="s">
        <v>6565</v>
      </c>
      <c r="R910" s="463">
        <v>0</v>
      </c>
      <c r="S910" s="463"/>
      <c r="T910" s="463"/>
      <c r="U910" s="463">
        <f t="shared" si="27"/>
        <v>0</v>
      </c>
      <c r="V910" s="466">
        <v>90</v>
      </c>
      <c r="W910" s="466">
        <v>100</v>
      </c>
      <c r="X910" s="585" t="s">
        <v>8976</v>
      </c>
      <c r="Y910" s="585"/>
      <c r="Z910" s="585"/>
      <c r="AA910" s="585"/>
      <c r="AB910" s="219">
        <v>47</v>
      </c>
      <c r="AC910" s="182"/>
      <c r="AD910" s="463"/>
      <c r="AE910" s="463">
        <v>60</v>
      </c>
      <c r="AF910" s="466"/>
      <c r="AG910" s="466"/>
      <c r="AH910" s="466"/>
      <c r="AI910" s="466"/>
      <c r="AJ910" s="466"/>
      <c r="AK910" s="466"/>
      <c r="AL910" s="466"/>
      <c r="AM910" s="466"/>
      <c r="AN910" s="466"/>
      <c r="AO910" s="466"/>
      <c r="AP910" s="466"/>
      <c r="AQ910" s="466"/>
      <c r="AR910" s="466"/>
      <c r="AS910" s="466"/>
      <c r="AT910" s="466"/>
      <c r="AU910" s="466"/>
      <c r="AV910" s="466"/>
      <c r="AW910" s="466"/>
      <c r="AX910" s="466"/>
      <c r="AY910" s="396"/>
    </row>
    <row r="911" spans="1:114" s="60" customFormat="1" ht="122.25" customHeight="1" x14ac:dyDescent="0.3">
      <c r="A911" s="466">
        <v>2997</v>
      </c>
      <c r="B911" s="466" t="s">
        <v>8975</v>
      </c>
      <c r="C911" s="466" t="s">
        <v>6555</v>
      </c>
      <c r="D911" s="206" t="s">
        <v>1034</v>
      </c>
      <c r="E911" s="466" t="s">
        <v>4898</v>
      </c>
      <c r="F911" s="584" t="s">
        <v>4899</v>
      </c>
      <c r="G911" s="392" t="s">
        <v>6632</v>
      </c>
      <c r="H911" s="485">
        <v>2010</v>
      </c>
      <c r="I911" s="392" t="s">
        <v>6633</v>
      </c>
      <c r="J911" s="488">
        <f>96000+5328+4260+4975</f>
        <v>110563</v>
      </c>
      <c r="K911" s="578" t="s">
        <v>6273</v>
      </c>
      <c r="L911" s="392" t="s">
        <v>6560</v>
      </c>
      <c r="M911" s="392" t="s">
        <v>6561</v>
      </c>
      <c r="N911" s="392" t="s">
        <v>6634</v>
      </c>
      <c r="O911" s="392" t="s">
        <v>6635</v>
      </c>
      <c r="P911" s="466" t="s">
        <v>6636</v>
      </c>
      <c r="Q911" s="463" t="s">
        <v>6565</v>
      </c>
      <c r="R911" s="463">
        <v>0</v>
      </c>
      <c r="S911" s="463"/>
      <c r="T911" s="463"/>
      <c r="U911" s="463">
        <f t="shared" si="27"/>
        <v>0</v>
      </c>
      <c r="V911" s="466">
        <v>100</v>
      </c>
      <c r="W911" s="466">
        <v>100</v>
      </c>
      <c r="X911" s="585" t="s">
        <v>8976</v>
      </c>
      <c r="Y911" s="585"/>
      <c r="Z911" s="585"/>
      <c r="AA911" s="585"/>
      <c r="AB911" s="219">
        <v>30</v>
      </c>
      <c r="AC911" s="182"/>
      <c r="AD911" s="463"/>
      <c r="AE911" s="463">
        <v>60</v>
      </c>
      <c r="AF911" s="466"/>
      <c r="AG911" s="466"/>
      <c r="AH911" s="466"/>
      <c r="AI911" s="466"/>
      <c r="AJ911" s="466"/>
      <c r="AK911" s="466"/>
      <c r="AL911" s="466"/>
      <c r="AM911" s="466"/>
      <c r="AN911" s="466"/>
      <c r="AO911" s="466"/>
      <c r="AP911" s="466"/>
      <c r="AQ911" s="466"/>
      <c r="AR911" s="466"/>
      <c r="AS911" s="466"/>
      <c r="AT911" s="466"/>
      <c r="AU911" s="466"/>
      <c r="AV911" s="466"/>
      <c r="AW911" s="466"/>
      <c r="AX911" s="466"/>
      <c r="AY911" s="396"/>
    </row>
    <row r="912" spans="1:114" s="60" customFormat="1" ht="134.25" customHeight="1" x14ac:dyDescent="0.3">
      <c r="A912" s="466">
        <v>2997</v>
      </c>
      <c r="B912" s="466" t="s">
        <v>8975</v>
      </c>
      <c r="C912" s="466" t="s">
        <v>6555</v>
      </c>
      <c r="D912" s="206" t="s">
        <v>1034</v>
      </c>
      <c r="E912" s="466" t="s">
        <v>4898</v>
      </c>
      <c r="F912" s="584" t="s">
        <v>4899</v>
      </c>
      <c r="G912" s="392" t="s">
        <v>6637</v>
      </c>
      <c r="H912" s="466">
        <v>2011</v>
      </c>
      <c r="I912" s="392" t="s">
        <v>6638</v>
      </c>
      <c r="J912" s="488">
        <v>285692</v>
      </c>
      <c r="K912" s="578" t="s">
        <v>6273</v>
      </c>
      <c r="L912" s="392" t="s">
        <v>6560</v>
      </c>
      <c r="M912" s="392" t="s">
        <v>6561</v>
      </c>
      <c r="N912" s="392" t="s">
        <v>6639</v>
      </c>
      <c r="O912" s="392" t="s">
        <v>6640</v>
      </c>
      <c r="P912" s="466" t="s">
        <v>6641</v>
      </c>
      <c r="Q912" s="463" t="s">
        <v>6565</v>
      </c>
      <c r="R912" s="463">
        <v>0</v>
      </c>
      <c r="S912" s="463"/>
      <c r="T912" s="463"/>
      <c r="U912" s="463">
        <f t="shared" si="27"/>
        <v>0</v>
      </c>
      <c r="V912" s="466">
        <v>100</v>
      </c>
      <c r="W912" s="466">
        <v>100</v>
      </c>
      <c r="X912" s="585" t="s">
        <v>8976</v>
      </c>
      <c r="Y912" s="585"/>
      <c r="Z912" s="585"/>
      <c r="AA912" s="585"/>
      <c r="AB912" s="219">
        <v>30</v>
      </c>
      <c r="AC912" s="182"/>
      <c r="AD912" s="463"/>
      <c r="AE912" s="463">
        <v>60</v>
      </c>
      <c r="AF912" s="466"/>
      <c r="AG912" s="466"/>
      <c r="AH912" s="466"/>
      <c r="AI912" s="466"/>
      <c r="AJ912" s="466"/>
      <c r="AK912" s="466"/>
      <c r="AL912" s="466"/>
      <c r="AM912" s="466"/>
      <c r="AN912" s="466"/>
      <c r="AO912" s="466"/>
      <c r="AP912" s="466"/>
      <c r="AQ912" s="466"/>
      <c r="AR912" s="466"/>
      <c r="AS912" s="466"/>
      <c r="AT912" s="466"/>
      <c r="AU912" s="466"/>
      <c r="AV912" s="466"/>
      <c r="AW912" s="466"/>
      <c r="AX912" s="466"/>
      <c r="AY912" s="396"/>
    </row>
    <row r="913" spans="1:51" s="60" customFormat="1" ht="121.5" customHeight="1" x14ac:dyDescent="0.3">
      <c r="A913" s="466">
        <v>2997</v>
      </c>
      <c r="B913" s="466" t="s">
        <v>8975</v>
      </c>
      <c r="C913" s="466" t="s">
        <v>6555</v>
      </c>
      <c r="D913" s="206" t="s">
        <v>1034</v>
      </c>
      <c r="E913" s="466" t="s">
        <v>4338</v>
      </c>
      <c r="F913" s="584" t="s">
        <v>6642</v>
      </c>
      <c r="G913" s="392" t="s">
        <v>3967</v>
      </c>
      <c r="H913" s="485" t="s">
        <v>6643</v>
      </c>
      <c r="I913" s="392" t="s">
        <v>6644</v>
      </c>
      <c r="J913" s="488">
        <f>98904+23164+21663+19885</f>
        <v>163616</v>
      </c>
      <c r="K913" s="578" t="s">
        <v>6273</v>
      </c>
      <c r="L913" s="392" t="s">
        <v>6560</v>
      </c>
      <c r="M913" s="392" t="s">
        <v>6561</v>
      </c>
      <c r="N913" s="392" t="s">
        <v>6645</v>
      </c>
      <c r="O913" s="392" t="s">
        <v>6646</v>
      </c>
      <c r="P913" s="466" t="s">
        <v>6647</v>
      </c>
      <c r="Q913" s="463" t="s">
        <v>6565</v>
      </c>
      <c r="R913" s="463">
        <v>0</v>
      </c>
      <c r="S913" s="463"/>
      <c r="T913" s="463"/>
      <c r="U913" s="463">
        <f t="shared" si="27"/>
        <v>0</v>
      </c>
      <c r="V913" s="466">
        <v>100</v>
      </c>
      <c r="W913" s="466">
        <v>100</v>
      </c>
      <c r="X913" s="585" t="s">
        <v>8976</v>
      </c>
      <c r="Y913" s="585"/>
      <c r="Z913" s="585"/>
      <c r="AA913" s="585"/>
      <c r="AB913" s="219">
        <v>4</v>
      </c>
      <c r="AC913" s="182"/>
      <c r="AD913" s="463"/>
      <c r="AE913" s="463">
        <v>60</v>
      </c>
      <c r="AF913" s="466"/>
      <c r="AG913" s="466"/>
      <c r="AH913" s="466"/>
      <c r="AI913" s="466"/>
      <c r="AJ913" s="466"/>
      <c r="AK913" s="466"/>
      <c r="AL913" s="466"/>
      <c r="AM913" s="466"/>
      <c r="AN913" s="466"/>
      <c r="AO913" s="466"/>
      <c r="AP913" s="466"/>
      <c r="AQ913" s="466"/>
      <c r="AR913" s="466"/>
      <c r="AS913" s="466"/>
      <c r="AT913" s="466"/>
      <c r="AU913" s="466"/>
      <c r="AV913" s="466"/>
      <c r="AW913" s="466"/>
      <c r="AX913" s="466"/>
      <c r="AY913" s="396"/>
    </row>
    <row r="914" spans="1:51" s="60" customFormat="1" ht="121.5" customHeight="1" x14ac:dyDescent="0.3">
      <c r="A914" s="466">
        <v>2997</v>
      </c>
      <c r="B914" s="466" t="s">
        <v>8975</v>
      </c>
      <c r="C914" s="466" t="s">
        <v>6555</v>
      </c>
      <c r="D914" s="135"/>
      <c r="E914" s="466" t="s">
        <v>5477</v>
      </c>
      <c r="F914" s="584" t="s">
        <v>6648</v>
      </c>
      <c r="G914" s="392" t="s">
        <v>6649</v>
      </c>
      <c r="H914" s="466">
        <v>2010</v>
      </c>
      <c r="I914" s="392" t="s">
        <v>6650</v>
      </c>
      <c r="J914" s="488">
        <f>47492+5400</f>
        <v>52892</v>
      </c>
      <c r="K914" s="578" t="s">
        <v>6273</v>
      </c>
      <c r="L914" s="392" t="s">
        <v>6560</v>
      </c>
      <c r="M914" s="392" t="s">
        <v>6561</v>
      </c>
      <c r="N914" s="392" t="s">
        <v>6651</v>
      </c>
      <c r="O914" s="392" t="s">
        <v>6652</v>
      </c>
      <c r="P914" s="466" t="s">
        <v>6653</v>
      </c>
      <c r="Q914" s="463" t="s">
        <v>6565</v>
      </c>
      <c r="R914" s="463">
        <v>0</v>
      </c>
      <c r="S914" s="463"/>
      <c r="T914" s="463"/>
      <c r="U914" s="588">
        <f t="shared" si="27"/>
        <v>0</v>
      </c>
      <c r="V914" s="466">
        <v>90</v>
      </c>
      <c r="W914" s="466">
        <v>100</v>
      </c>
      <c r="X914" s="585" t="s">
        <v>8976</v>
      </c>
      <c r="Y914" s="585"/>
      <c r="Z914" s="585"/>
      <c r="AA914" s="585"/>
      <c r="AB914" s="219">
        <v>4</v>
      </c>
      <c r="AC914" s="182"/>
      <c r="AD914" s="588"/>
      <c r="AE914" s="588">
        <v>60</v>
      </c>
      <c r="AF914" s="466"/>
      <c r="AG914" s="466"/>
      <c r="AH914" s="466"/>
      <c r="AI914" s="466"/>
      <c r="AJ914" s="466"/>
      <c r="AK914" s="466"/>
      <c r="AL914" s="466"/>
      <c r="AM914" s="466"/>
      <c r="AN914" s="466"/>
      <c r="AO914" s="466"/>
      <c r="AP914" s="466"/>
      <c r="AQ914" s="466"/>
      <c r="AR914" s="466"/>
      <c r="AS914" s="466"/>
      <c r="AT914" s="466"/>
      <c r="AU914" s="466"/>
      <c r="AV914" s="466"/>
      <c r="AW914" s="589"/>
      <c r="AX914" s="466"/>
      <c r="AY914" s="396"/>
    </row>
    <row r="915" spans="1:51" s="59" customFormat="1" ht="120" customHeight="1" x14ac:dyDescent="0.3">
      <c r="A915" s="466">
        <v>2997</v>
      </c>
      <c r="B915" s="466" t="s">
        <v>8975</v>
      </c>
      <c r="C915" s="466" t="s">
        <v>6555</v>
      </c>
      <c r="D915" s="206" t="s">
        <v>1034</v>
      </c>
      <c r="E915" s="466" t="s">
        <v>5499</v>
      </c>
      <c r="F915" s="584" t="s">
        <v>6676</v>
      </c>
      <c r="G915" s="392" t="s">
        <v>6828</v>
      </c>
      <c r="H915" s="466">
        <v>2010</v>
      </c>
      <c r="I915" s="392" t="s">
        <v>6829</v>
      </c>
      <c r="J915" s="488">
        <v>28602</v>
      </c>
      <c r="K915" s="578" t="s">
        <v>6273</v>
      </c>
      <c r="L915" s="392" t="s">
        <v>6560</v>
      </c>
      <c r="M915" s="392" t="s">
        <v>6561</v>
      </c>
      <c r="N915" s="392" t="s">
        <v>6830</v>
      </c>
      <c r="O915" s="392" t="s">
        <v>6831</v>
      </c>
      <c r="P915" s="466" t="s">
        <v>6832</v>
      </c>
      <c r="Q915" s="463" t="s">
        <v>6565</v>
      </c>
      <c r="R915" s="463">
        <v>0</v>
      </c>
      <c r="S915" s="463"/>
      <c r="T915" s="463"/>
      <c r="U915" s="463">
        <f t="shared" si="27"/>
        <v>0</v>
      </c>
      <c r="V915" s="466">
        <v>80</v>
      </c>
      <c r="W915" s="466">
        <v>100</v>
      </c>
      <c r="X915" s="585" t="s">
        <v>8976</v>
      </c>
      <c r="Y915" s="585"/>
      <c r="Z915" s="585"/>
      <c r="AA915" s="585"/>
      <c r="AB915" s="219">
        <v>30</v>
      </c>
      <c r="AC915" s="182"/>
      <c r="AD915" s="463"/>
      <c r="AE915" s="463">
        <v>60</v>
      </c>
      <c r="AF915" s="466"/>
      <c r="AG915" s="466"/>
      <c r="AH915" s="466"/>
      <c r="AI915" s="466"/>
      <c r="AJ915" s="466"/>
      <c r="AK915" s="466"/>
      <c r="AL915" s="466"/>
      <c r="AM915" s="466"/>
      <c r="AN915" s="466"/>
      <c r="AO915" s="466"/>
      <c r="AP915" s="466"/>
      <c r="AQ915" s="466"/>
      <c r="AR915" s="466"/>
      <c r="AS915" s="466"/>
      <c r="AT915" s="466"/>
      <c r="AU915" s="466"/>
      <c r="AV915" s="466"/>
      <c r="AW915" s="466"/>
      <c r="AX915" s="466"/>
      <c r="AY915" s="586"/>
    </row>
    <row r="916" spans="1:51" s="59" customFormat="1" ht="82.8" x14ac:dyDescent="0.3">
      <c r="A916" s="466">
        <v>2997</v>
      </c>
      <c r="B916" s="466" t="s">
        <v>8975</v>
      </c>
      <c r="C916" s="466" t="s">
        <v>6555</v>
      </c>
      <c r="D916" s="206" t="s">
        <v>1034</v>
      </c>
      <c r="E916" s="466" t="s">
        <v>6833</v>
      </c>
      <c r="F916" s="584" t="s">
        <v>6834</v>
      </c>
      <c r="G916" s="392" t="s">
        <v>6835</v>
      </c>
      <c r="H916" s="466">
        <v>2011</v>
      </c>
      <c r="I916" s="392" t="s">
        <v>6836</v>
      </c>
      <c r="J916" s="488">
        <f>9659+1918</f>
        <v>11577</v>
      </c>
      <c r="K916" s="578" t="s">
        <v>6273</v>
      </c>
      <c r="L916" s="392" t="s">
        <v>6560</v>
      </c>
      <c r="M916" s="392" t="s">
        <v>6561</v>
      </c>
      <c r="N916" s="392" t="s">
        <v>6837</v>
      </c>
      <c r="O916" s="392" t="s">
        <v>6838</v>
      </c>
      <c r="P916" s="466" t="s">
        <v>6839</v>
      </c>
      <c r="Q916" s="463" t="s">
        <v>6565</v>
      </c>
      <c r="R916" s="463">
        <v>0</v>
      </c>
      <c r="S916" s="463"/>
      <c r="T916" s="463"/>
      <c r="U916" s="463">
        <f t="shared" si="27"/>
        <v>0</v>
      </c>
      <c r="V916" s="466">
        <v>100</v>
      </c>
      <c r="W916" s="466">
        <v>100</v>
      </c>
      <c r="X916" s="585" t="s">
        <v>8976</v>
      </c>
      <c r="Y916" s="585"/>
      <c r="Z916" s="585"/>
      <c r="AA916" s="585"/>
      <c r="AB916" s="219">
        <v>44</v>
      </c>
      <c r="AC916" s="182"/>
      <c r="AD916" s="463"/>
      <c r="AE916" s="463">
        <v>60</v>
      </c>
      <c r="AF916" s="466"/>
      <c r="AG916" s="466"/>
      <c r="AH916" s="466"/>
      <c r="AI916" s="466"/>
      <c r="AJ916" s="466"/>
      <c r="AK916" s="466"/>
      <c r="AL916" s="466"/>
      <c r="AM916" s="466"/>
      <c r="AN916" s="466"/>
      <c r="AO916" s="466"/>
      <c r="AP916" s="466"/>
      <c r="AQ916" s="466"/>
      <c r="AR916" s="466"/>
      <c r="AS916" s="466"/>
      <c r="AT916" s="466"/>
      <c r="AU916" s="466"/>
      <c r="AV916" s="466"/>
      <c r="AW916" s="466"/>
      <c r="AX916" s="466"/>
      <c r="AY916" s="586"/>
    </row>
    <row r="917" spans="1:51" s="59" customFormat="1" ht="82.8" x14ac:dyDescent="0.3">
      <c r="A917" s="466">
        <v>2997</v>
      </c>
      <c r="B917" s="466" t="s">
        <v>8975</v>
      </c>
      <c r="C917" s="466" t="s">
        <v>6555</v>
      </c>
      <c r="D917" s="206" t="s">
        <v>1034</v>
      </c>
      <c r="E917" s="466" t="s">
        <v>6833</v>
      </c>
      <c r="F917" s="584" t="s">
        <v>6834</v>
      </c>
      <c r="G917" s="392" t="s">
        <v>6840</v>
      </c>
      <c r="H917" s="466">
        <v>2011</v>
      </c>
      <c r="I917" s="392" t="s">
        <v>6841</v>
      </c>
      <c r="J917" s="488">
        <v>5802</v>
      </c>
      <c r="K917" s="578" t="s">
        <v>6273</v>
      </c>
      <c r="L917" s="392" t="s">
        <v>6560</v>
      </c>
      <c r="M917" s="392" t="s">
        <v>6561</v>
      </c>
      <c r="N917" s="392" t="s">
        <v>6837</v>
      </c>
      <c r="O917" s="392" t="s">
        <v>6838</v>
      </c>
      <c r="P917" s="466" t="s">
        <v>6842</v>
      </c>
      <c r="Q917" s="463" t="s">
        <v>6565</v>
      </c>
      <c r="R917" s="463">
        <v>0</v>
      </c>
      <c r="S917" s="463"/>
      <c r="T917" s="463"/>
      <c r="U917" s="463">
        <f t="shared" si="27"/>
        <v>0</v>
      </c>
      <c r="V917" s="466">
        <v>100</v>
      </c>
      <c r="W917" s="466">
        <v>100</v>
      </c>
      <c r="X917" s="585" t="s">
        <v>8976</v>
      </c>
      <c r="Y917" s="585"/>
      <c r="Z917" s="585"/>
      <c r="AA917" s="585"/>
      <c r="AB917" s="219">
        <v>44</v>
      </c>
      <c r="AC917" s="182"/>
      <c r="AD917" s="463"/>
      <c r="AE917" s="463">
        <v>60</v>
      </c>
      <c r="AF917" s="466"/>
      <c r="AG917" s="466"/>
      <c r="AH917" s="466"/>
      <c r="AI917" s="466"/>
      <c r="AJ917" s="466"/>
      <c r="AK917" s="466"/>
      <c r="AL917" s="466"/>
      <c r="AM917" s="466"/>
      <c r="AN917" s="466"/>
      <c r="AO917" s="466"/>
      <c r="AP917" s="466"/>
      <c r="AQ917" s="466"/>
      <c r="AR917" s="466"/>
      <c r="AS917" s="466"/>
      <c r="AT917" s="466"/>
      <c r="AU917" s="466"/>
      <c r="AV917" s="466"/>
      <c r="AW917" s="466"/>
      <c r="AX917" s="466"/>
      <c r="AY917" s="586"/>
    </row>
    <row r="918" spans="1:51" s="59" customFormat="1" ht="82.8" x14ac:dyDescent="0.3">
      <c r="A918" s="466">
        <v>2997</v>
      </c>
      <c r="B918" s="466" t="s">
        <v>8975</v>
      </c>
      <c r="C918" s="466" t="s">
        <v>6555</v>
      </c>
      <c r="D918" s="206" t="s">
        <v>1034</v>
      </c>
      <c r="E918" s="466" t="s">
        <v>6833</v>
      </c>
      <c r="F918" s="584" t="s">
        <v>6834</v>
      </c>
      <c r="G918" s="392" t="s">
        <v>6843</v>
      </c>
      <c r="H918" s="466">
        <v>2011</v>
      </c>
      <c r="I918" s="392" t="s">
        <v>6844</v>
      </c>
      <c r="J918" s="488">
        <v>7800</v>
      </c>
      <c r="K918" s="578" t="s">
        <v>6273</v>
      </c>
      <c r="L918" s="392" t="s">
        <v>6560</v>
      </c>
      <c r="M918" s="392" t="s">
        <v>6561</v>
      </c>
      <c r="N918" s="392" t="s">
        <v>6837</v>
      </c>
      <c r="O918" s="392" t="s">
        <v>6838</v>
      </c>
      <c r="P918" s="466" t="s">
        <v>6845</v>
      </c>
      <c r="Q918" s="463" t="s">
        <v>6565</v>
      </c>
      <c r="R918" s="463">
        <v>0</v>
      </c>
      <c r="S918" s="463"/>
      <c r="T918" s="463"/>
      <c r="U918" s="463">
        <f t="shared" si="27"/>
        <v>0</v>
      </c>
      <c r="V918" s="466">
        <v>100</v>
      </c>
      <c r="W918" s="466">
        <v>100</v>
      </c>
      <c r="X918" s="585" t="s">
        <v>8976</v>
      </c>
      <c r="Y918" s="585"/>
      <c r="Z918" s="585"/>
      <c r="AA918" s="585"/>
      <c r="AB918" s="219">
        <v>44</v>
      </c>
      <c r="AC918" s="182"/>
      <c r="AD918" s="463"/>
      <c r="AE918" s="466" t="s">
        <v>8977</v>
      </c>
      <c r="AF918" s="466"/>
      <c r="AG918" s="466"/>
      <c r="AH918" s="466"/>
      <c r="AI918" s="466"/>
      <c r="AJ918" s="466"/>
      <c r="AK918" s="466"/>
      <c r="AL918" s="466"/>
      <c r="AM918" s="466"/>
      <c r="AN918" s="466"/>
      <c r="AO918" s="466"/>
      <c r="AP918" s="466"/>
      <c r="AQ918" s="466"/>
      <c r="AR918" s="466"/>
      <c r="AS918" s="466"/>
      <c r="AT918" s="466"/>
      <c r="AU918" s="466"/>
      <c r="AV918" s="466"/>
      <c r="AW918" s="466"/>
      <c r="AX918" s="466"/>
      <c r="AY918" s="586"/>
    </row>
    <row r="919" spans="1:51" s="59" customFormat="1" ht="121.5" customHeight="1" x14ac:dyDescent="0.3">
      <c r="A919" s="466">
        <v>2997</v>
      </c>
      <c r="B919" s="466" t="s">
        <v>8975</v>
      </c>
      <c r="C919" s="466" t="s">
        <v>6555</v>
      </c>
      <c r="D919" s="206" t="s">
        <v>1034</v>
      </c>
      <c r="E919" s="466" t="s">
        <v>4738</v>
      </c>
      <c r="F919" s="584" t="s">
        <v>4739</v>
      </c>
      <c r="G919" s="392" t="s">
        <v>6654</v>
      </c>
      <c r="H919" s="466">
        <v>2011</v>
      </c>
      <c r="I919" s="392" t="s">
        <v>6655</v>
      </c>
      <c r="J919" s="488">
        <v>61585</v>
      </c>
      <c r="K919" s="578" t="s">
        <v>6273</v>
      </c>
      <c r="L919" s="392" t="s">
        <v>6560</v>
      </c>
      <c r="M919" s="392" t="s">
        <v>6561</v>
      </c>
      <c r="N919" s="392" t="s">
        <v>6656</v>
      </c>
      <c r="O919" s="392" t="s">
        <v>6657</v>
      </c>
      <c r="P919" s="466" t="s">
        <v>6658</v>
      </c>
      <c r="Q919" s="463" t="s">
        <v>6565</v>
      </c>
      <c r="R919" s="463">
        <v>0</v>
      </c>
      <c r="S919" s="463"/>
      <c r="T919" s="463"/>
      <c r="U919" s="463">
        <f t="shared" si="27"/>
        <v>0</v>
      </c>
      <c r="V919" s="466">
        <v>65</v>
      </c>
      <c r="W919" s="466">
        <v>100</v>
      </c>
      <c r="X919" s="585" t="s">
        <v>8976</v>
      </c>
      <c r="Y919" s="585"/>
      <c r="Z919" s="585"/>
      <c r="AA919" s="585"/>
      <c r="AB919" s="219">
        <v>44</v>
      </c>
      <c r="AC919" s="182"/>
      <c r="AD919" s="463"/>
      <c r="AE919" s="466" t="s">
        <v>8977</v>
      </c>
      <c r="AF919" s="466"/>
      <c r="AG919" s="466"/>
      <c r="AH919" s="466"/>
      <c r="AI919" s="466"/>
      <c r="AJ919" s="466"/>
      <c r="AK919" s="466"/>
      <c r="AL919" s="466"/>
      <c r="AM919" s="466"/>
      <c r="AN919" s="466"/>
      <c r="AO919" s="466"/>
      <c r="AP919" s="466"/>
      <c r="AQ919" s="466"/>
      <c r="AR919" s="466"/>
      <c r="AS919" s="466"/>
      <c r="AT919" s="466"/>
      <c r="AU919" s="466"/>
      <c r="AV919" s="466"/>
      <c r="AW919" s="466"/>
      <c r="AX919" s="466"/>
      <c r="AY919" s="586"/>
    </row>
    <row r="920" spans="1:51" s="59" customFormat="1" ht="226.5" customHeight="1" x14ac:dyDescent="0.3">
      <c r="A920" s="466">
        <v>2997</v>
      </c>
      <c r="B920" s="466" t="s">
        <v>8975</v>
      </c>
      <c r="C920" s="466" t="s">
        <v>6555</v>
      </c>
      <c r="D920" s="206" t="s">
        <v>1034</v>
      </c>
      <c r="E920" s="466" t="s">
        <v>6846</v>
      </c>
      <c r="F920" s="584" t="s">
        <v>6847</v>
      </c>
      <c r="G920" s="392" t="s">
        <v>6848</v>
      </c>
      <c r="H920" s="466">
        <v>2010</v>
      </c>
      <c r="I920" s="392" t="s">
        <v>6849</v>
      </c>
      <c r="J920" s="488">
        <v>19422</v>
      </c>
      <c r="K920" s="578" t="s">
        <v>6273</v>
      </c>
      <c r="L920" s="392" t="s">
        <v>6560</v>
      </c>
      <c r="M920" s="392" t="s">
        <v>6561</v>
      </c>
      <c r="N920" s="392" t="s">
        <v>6850</v>
      </c>
      <c r="O920" s="392" t="s">
        <v>6851</v>
      </c>
      <c r="P920" s="466" t="s">
        <v>6852</v>
      </c>
      <c r="Q920" s="463" t="s">
        <v>6565</v>
      </c>
      <c r="R920" s="463">
        <v>0</v>
      </c>
      <c r="S920" s="463"/>
      <c r="T920" s="463"/>
      <c r="U920" s="463">
        <f t="shared" si="27"/>
        <v>0</v>
      </c>
      <c r="V920" s="466">
        <v>10</v>
      </c>
      <c r="W920" s="466">
        <v>100</v>
      </c>
      <c r="X920" s="585" t="s">
        <v>8976</v>
      </c>
      <c r="Y920" s="585"/>
      <c r="Z920" s="585"/>
      <c r="AA920" s="585"/>
      <c r="AB920" s="219">
        <v>44</v>
      </c>
      <c r="AC920" s="182"/>
      <c r="AD920" s="463"/>
      <c r="AE920" s="466" t="s">
        <v>8977</v>
      </c>
      <c r="AF920" s="466"/>
      <c r="AG920" s="466"/>
      <c r="AH920" s="466"/>
      <c r="AI920" s="466"/>
      <c r="AJ920" s="466"/>
      <c r="AK920" s="466"/>
      <c r="AL920" s="466"/>
      <c r="AM920" s="466"/>
      <c r="AN920" s="466"/>
      <c r="AO920" s="466"/>
      <c r="AP920" s="466"/>
      <c r="AQ920" s="466"/>
      <c r="AR920" s="466"/>
      <c r="AS920" s="466"/>
      <c r="AT920" s="466"/>
      <c r="AU920" s="466"/>
      <c r="AV920" s="466"/>
      <c r="AW920" s="466"/>
      <c r="AX920" s="466"/>
      <c r="AY920" s="586"/>
    </row>
    <row r="921" spans="1:51" s="60" customFormat="1" ht="82.8" x14ac:dyDescent="0.3">
      <c r="A921" s="466">
        <v>2997</v>
      </c>
      <c r="B921" s="466" t="s">
        <v>8975</v>
      </c>
      <c r="C921" s="466" t="s">
        <v>6555</v>
      </c>
      <c r="D921" s="206" t="s">
        <v>1034</v>
      </c>
      <c r="E921" s="466" t="s">
        <v>5346</v>
      </c>
      <c r="F921" s="584" t="s">
        <v>6659</v>
      </c>
      <c r="G921" s="392" t="s">
        <v>4182</v>
      </c>
      <c r="H921" s="485" t="s">
        <v>6689</v>
      </c>
      <c r="I921" s="392" t="s">
        <v>6853</v>
      </c>
      <c r="J921" s="488">
        <f>38975+11839</f>
        <v>50814</v>
      </c>
      <c r="K921" s="578" t="s">
        <v>6273</v>
      </c>
      <c r="L921" s="392" t="s">
        <v>6560</v>
      </c>
      <c r="M921" s="392" t="s">
        <v>6561</v>
      </c>
      <c r="N921" s="392" t="s">
        <v>6854</v>
      </c>
      <c r="O921" s="392" t="s">
        <v>6855</v>
      </c>
      <c r="P921" s="466" t="s">
        <v>6856</v>
      </c>
      <c r="Q921" s="463" t="s">
        <v>6565</v>
      </c>
      <c r="R921" s="463">
        <v>0</v>
      </c>
      <c r="S921" s="463"/>
      <c r="T921" s="463"/>
      <c r="U921" s="463">
        <f t="shared" si="27"/>
        <v>0</v>
      </c>
      <c r="V921" s="466">
        <v>30</v>
      </c>
      <c r="W921" s="466">
        <v>100</v>
      </c>
      <c r="X921" s="585" t="s">
        <v>8976</v>
      </c>
      <c r="Y921" s="585"/>
      <c r="Z921" s="585"/>
      <c r="AA921" s="585"/>
      <c r="AB921" s="219">
        <v>4</v>
      </c>
      <c r="AC921" s="182"/>
      <c r="AD921" s="463"/>
      <c r="AE921" s="466" t="s">
        <v>8977</v>
      </c>
      <c r="AF921" s="466"/>
      <c r="AG921" s="466"/>
      <c r="AH921" s="466"/>
      <c r="AI921" s="466"/>
      <c r="AJ921" s="466"/>
      <c r="AK921" s="466"/>
      <c r="AL921" s="466"/>
      <c r="AM921" s="466"/>
      <c r="AN921" s="466"/>
      <c r="AO921" s="466"/>
      <c r="AP921" s="466"/>
      <c r="AQ921" s="466"/>
      <c r="AR921" s="466"/>
      <c r="AS921" s="466"/>
      <c r="AT921" s="466"/>
      <c r="AU921" s="466"/>
      <c r="AV921" s="466"/>
      <c r="AW921" s="466"/>
      <c r="AX921" s="466"/>
      <c r="AY921" s="396"/>
    </row>
    <row r="922" spans="1:51" s="60" customFormat="1" ht="123.75" customHeight="1" x14ac:dyDescent="0.3">
      <c r="A922" s="466">
        <v>2997</v>
      </c>
      <c r="B922" s="466" t="s">
        <v>8975</v>
      </c>
      <c r="C922" s="466" t="s">
        <v>6555</v>
      </c>
      <c r="D922" s="206" t="s">
        <v>1034</v>
      </c>
      <c r="E922" s="466" t="s">
        <v>5346</v>
      </c>
      <c r="F922" s="584" t="s">
        <v>6659</v>
      </c>
      <c r="G922" s="392" t="s">
        <v>6857</v>
      </c>
      <c r="H922" s="466">
        <v>2010</v>
      </c>
      <c r="I922" s="392" t="s">
        <v>6858</v>
      </c>
      <c r="J922" s="488">
        <v>32017</v>
      </c>
      <c r="K922" s="578" t="s">
        <v>6273</v>
      </c>
      <c r="L922" s="392" t="s">
        <v>6560</v>
      </c>
      <c r="M922" s="392" t="s">
        <v>6561</v>
      </c>
      <c r="N922" s="392" t="s">
        <v>6859</v>
      </c>
      <c r="O922" s="392" t="s">
        <v>6860</v>
      </c>
      <c r="P922" s="466" t="s">
        <v>6861</v>
      </c>
      <c r="Q922" s="463" t="s">
        <v>6565</v>
      </c>
      <c r="R922" s="463">
        <v>0</v>
      </c>
      <c r="S922" s="463"/>
      <c r="T922" s="463"/>
      <c r="U922" s="463">
        <f t="shared" si="27"/>
        <v>0</v>
      </c>
      <c r="V922" s="466">
        <v>30</v>
      </c>
      <c r="W922" s="466">
        <v>100</v>
      </c>
      <c r="X922" s="585" t="s">
        <v>8976</v>
      </c>
      <c r="Y922" s="585"/>
      <c r="Z922" s="585"/>
      <c r="AA922" s="585"/>
      <c r="AB922" s="219">
        <v>4</v>
      </c>
      <c r="AC922" s="182"/>
      <c r="AD922" s="463"/>
      <c r="AE922" s="466" t="s">
        <v>8977</v>
      </c>
      <c r="AF922" s="466"/>
      <c r="AG922" s="466"/>
      <c r="AH922" s="466"/>
      <c r="AI922" s="466"/>
      <c r="AJ922" s="466"/>
      <c r="AK922" s="466"/>
      <c r="AL922" s="466"/>
      <c r="AM922" s="466"/>
      <c r="AN922" s="466"/>
      <c r="AO922" s="466"/>
      <c r="AP922" s="466"/>
      <c r="AQ922" s="466"/>
      <c r="AR922" s="466"/>
      <c r="AS922" s="466"/>
      <c r="AT922" s="466"/>
      <c r="AU922" s="466"/>
      <c r="AV922" s="466"/>
      <c r="AW922" s="466"/>
      <c r="AX922" s="466"/>
      <c r="AY922" s="396"/>
    </row>
    <row r="923" spans="1:51" s="60" customFormat="1" ht="159" customHeight="1" x14ac:dyDescent="0.3">
      <c r="A923" s="466">
        <v>2997</v>
      </c>
      <c r="B923" s="466" t="s">
        <v>8975</v>
      </c>
      <c r="C923" s="466" t="s">
        <v>6555</v>
      </c>
      <c r="D923" s="206" t="s">
        <v>1034</v>
      </c>
      <c r="E923" s="466" t="s">
        <v>6862</v>
      </c>
      <c r="F923" s="584" t="s">
        <v>6863</v>
      </c>
      <c r="G923" s="392" t="s">
        <v>6864</v>
      </c>
      <c r="H923" s="466">
        <v>2010</v>
      </c>
      <c r="I923" s="392" t="s">
        <v>6865</v>
      </c>
      <c r="J923" s="590">
        <v>43586</v>
      </c>
      <c r="K923" s="578" t="s">
        <v>6273</v>
      </c>
      <c r="L923" s="392" t="s">
        <v>6560</v>
      </c>
      <c r="M923" s="392" t="s">
        <v>6561</v>
      </c>
      <c r="N923" s="392" t="s">
        <v>6866</v>
      </c>
      <c r="O923" s="392" t="s">
        <v>6867</v>
      </c>
      <c r="P923" s="466" t="s">
        <v>6868</v>
      </c>
      <c r="Q923" s="463" t="s">
        <v>6565</v>
      </c>
      <c r="R923" s="463">
        <v>0</v>
      </c>
      <c r="S923" s="463"/>
      <c r="T923" s="463"/>
      <c r="U923" s="463">
        <f t="shared" si="27"/>
        <v>0</v>
      </c>
      <c r="V923" s="466">
        <v>77</v>
      </c>
      <c r="W923" s="466">
        <v>100</v>
      </c>
      <c r="X923" s="585" t="s">
        <v>8976</v>
      </c>
      <c r="Y923" s="585"/>
      <c r="Z923" s="585"/>
      <c r="AA923" s="585"/>
      <c r="AB923" s="219">
        <v>4</v>
      </c>
      <c r="AC923" s="182"/>
      <c r="AD923" s="463"/>
      <c r="AE923" s="466" t="s">
        <v>8977</v>
      </c>
      <c r="AF923" s="466"/>
      <c r="AG923" s="466"/>
      <c r="AH923" s="466"/>
      <c r="AI923" s="466"/>
      <c r="AJ923" s="466"/>
      <c r="AK923" s="466"/>
      <c r="AL923" s="466"/>
      <c r="AM923" s="466"/>
      <c r="AN923" s="466"/>
      <c r="AO923" s="466"/>
      <c r="AP923" s="466"/>
      <c r="AQ923" s="466"/>
      <c r="AR923" s="466"/>
      <c r="AS923" s="466"/>
      <c r="AT923" s="466"/>
      <c r="AU923" s="466"/>
      <c r="AV923" s="466"/>
      <c r="AW923" s="466"/>
      <c r="AX923" s="466"/>
      <c r="AY923" s="396"/>
    </row>
    <row r="924" spans="1:51" s="60" customFormat="1" ht="290.25" customHeight="1" x14ac:dyDescent="0.3">
      <c r="A924" s="466">
        <v>2997</v>
      </c>
      <c r="B924" s="466" t="s">
        <v>8975</v>
      </c>
      <c r="C924" s="466" t="s">
        <v>6555</v>
      </c>
      <c r="D924" s="206" t="s">
        <v>1034</v>
      </c>
      <c r="E924" s="466" t="s">
        <v>5346</v>
      </c>
      <c r="F924" s="584" t="s">
        <v>6659</v>
      </c>
      <c r="G924" s="392" t="s">
        <v>6660</v>
      </c>
      <c r="H924" s="466">
        <v>2011</v>
      </c>
      <c r="I924" s="392" t="s">
        <v>6661</v>
      </c>
      <c r="J924" s="488">
        <v>251962</v>
      </c>
      <c r="K924" s="578" t="s">
        <v>6273</v>
      </c>
      <c r="L924" s="392" t="s">
        <v>6560</v>
      </c>
      <c r="M924" s="392" t="s">
        <v>6561</v>
      </c>
      <c r="N924" s="392" t="s">
        <v>6662</v>
      </c>
      <c r="O924" s="392" t="s">
        <v>6663</v>
      </c>
      <c r="P924" s="466" t="s">
        <v>6664</v>
      </c>
      <c r="Q924" s="463" t="s">
        <v>6565</v>
      </c>
      <c r="R924" s="463">
        <v>0</v>
      </c>
      <c r="S924" s="463"/>
      <c r="T924" s="463"/>
      <c r="U924" s="463">
        <f t="shared" si="27"/>
        <v>0</v>
      </c>
      <c r="V924" s="466">
        <v>60</v>
      </c>
      <c r="W924" s="466">
        <v>100</v>
      </c>
      <c r="X924" s="585" t="s">
        <v>8976</v>
      </c>
      <c r="Y924" s="585"/>
      <c r="Z924" s="585"/>
      <c r="AA924" s="585"/>
      <c r="AB924" s="219">
        <v>4</v>
      </c>
      <c r="AC924" s="182"/>
      <c r="AD924" s="463"/>
      <c r="AE924" s="466" t="s">
        <v>8977</v>
      </c>
      <c r="AF924" s="466"/>
      <c r="AG924" s="466"/>
      <c r="AH924" s="466"/>
      <c r="AI924" s="466"/>
      <c r="AJ924" s="466"/>
      <c r="AK924" s="466"/>
      <c r="AL924" s="466"/>
      <c r="AM924" s="466"/>
      <c r="AN924" s="466"/>
      <c r="AO924" s="466"/>
      <c r="AP924" s="466"/>
      <c r="AQ924" s="466"/>
      <c r="AR924" s="466"/>
      <c r="AS924" s="466"/>
      <c r="AT924" s="466"/>
      <c r="AU924" s="466"/>
      <c r="AV924" s="466"/>
      <c r="AW924" s="466"/>
      <c r="AX924" s="466"/>
      <c r="AY924" s="396"/>
    </row>
    <row r="925" spans="1:51" s="60" customFormat="1" ht="122.25" customHeight="1" x14ac:dyDescent="0.3">
      <c r="A925" s="466">
        <v>2997</v>
      </c>
      <c r="B925" s="466" t="s">
        <v>8975</v>
      </c>
      <c r="C925" s="466" t="s">
        <v>6555</v>
      </c>
      <c r="D925" s="206" t="s">
        <v>1034</v>
      </c>
      <c r="E925" s="466" t="s">
        <v>4484</v>
      </c>
      <c r="F925" s="584" t="s">
        <v>6566</v>
      </c>
      <c r="G925" s="392" t="s">
        <v>6666</v>
      </c>
      <c r="H925" s="466">
        <v>2011</v>
      </c>
      <c r="I925" s="392" t="s">
        <v>6667</v>
      </c>
      <c r="J925" s="488">
        <f>162720+34800</f>
        <v>197520</v>
      </c>
      <c r="K925" s="578" t="s">
        <v>6273</v>
      </c>
      <c r="L925" s="392" t="s">
        <v>6560</v>
      </c>
      <c r="M925" s="392" t="s">
        <v>6561</v>
      </c>
      <c r="N925" s="392" t="s">
        <v>6668</v>
      </c>
      <c r="O925" s="392" t="s">
        <v>6669</v>
      </c>
      <c r="P925" s="466" t="s">
        <v>6670</v>
      </c>
      <c r="Q925" s="463" t="s">
        <v>6565</v>
      </c>
      <c r="R925" s="463">
        <v>0</v>
      </c>
      <c r="S925" s="463"/>
      <c r="T925" s="463"/>
      <c r="U925" s="463">
        <f t="shared" si="27"/>
        <v>0</v>
      </c>
      <c r="V925" s="466">
        <v>30</v>
      </c>
      <c r="W925" s="466">
        <v>100</v>
      </c>
      <c r="X925" s="585" t="s">
        <v>8976</v>
      </c>
      <c r="Y925" s="585"/>
      <c r="Z925" s="585"/>
      <c r="AA925" s="585"/>
      <c r="AB925" s="219">
        <v>30</v>
      </c>
      <c r="AC925" s="182"/>
      <c r="AD925" s="463"/>
      <c r="AE925" s="466" t="s">
        <v>8977</v>
      </c>
      <c r="AF925" s="466"/>
      <c r="AG925" s="466"/>
      <c r="AH925" s="466"/>
      <c r="AI925" s="466"/>
      <c r="AJ925" s="466"/>
      <c r="AK925" s="466"/>
      <c r="AL925" s="466"/>
      <c r="AM925" s="466"/>
      <c r="AN925" s="466"/>
      <c r="AO925" s="466"/>
      <c r="AP925" s="466"/>
      <c r="AQ925" s="466"/>
      <c r="AR925" s="466"/>
      <c r="AS925" s="466"/>
      <c r="AT925" s="466"/>
      <c r="AU925" s="466"/>
      <c r="AV925" s="466"/>
      <c r="AW925" s="466"/>
      <c r="AX925" s="466"/>
      <c r="AY925" s="396"/>
    </row>
    <row r="926" spans="1:51" s="60" customFormat="1" ht="82.8" x14ac:dyDescent="0.3">
      <c r="A926" s="466">
        <v>2997</v>
      </c>
      <c r="B926" s="466" t="s">
        <v>8975</v>
      </c>
      <c r="C926" s="466" t="s">
        <v>6555</v>
      </c>
      <c r="D926" s="206" t="s">
        <v>1034</v>
      </c>
      <c r="E926" s="466" t="s">
        <v>6619</v>
      </c>
      <c r="F926" s="584" t="s">
        <v>6620</v>
      </c>
      <c r="G926" s="392" t="s">
        <v>6671</v>
      </c>
      <c r="H926" s="466">
        <v>2010</v>
      </c>
      <c r="I926" s="392" t="s">
        <v>6672</v>
      </c>
      <c r="J926" s="488">
        <v>99912</v>
      </c>
      <c r="K926" s="578" t="s">
        <v>6273</v>
      </c>
      <c r="L926" s="392" t="s">
        <v>6560</v>
      </c>
      <c r="M926" s="392" t="s">
        <v>6561</v>
      </c>
      <c r="N926" s="392" t="s">
        <v>6673</v>
      </c>
      <c r="O926" s="392" t="s">
        <v>6674</v>
      </c>
      <c r="P926" s="466" t="s">
        <v>6675</v>
      </c>
      <c r="Q926" s="463" t="s">
        <v>6565</v>
      </c>
      <c r="R926" s="463">
        <v>0</v>
      </c>
      <c r="S926" s="463"/>
      <c r="T926" s="463"/>
      <c r="U926" s="463">
        <f t="shared" si="27"/>
        <v>0</v>
      </c>
      <c r="V926" s="466">
        <v>90</v>
      </c>
      <c r="W926" s="466">
        <v>100</v>
      </c>
      <c r="X926" s="585" t="s">
        <v>8976</v>
      </c>
      <c r="Y926" s="585"/>
      <c r="Z926" s="585"/>
      <c r="AA926" s="585"/>
      <c r="AB926" s="219">
        <v>4</v>
      </c>
      <c r="AC926" s="182"/>
      <c r="AD926" s="463"/>
      <c r="AE926" s="466" t="s">
        <v>8977</v>
      </c>
      <c r="AF926" s="466"/>
      <c r="AG926" s="466"/>
      <c r="AH926" s="466"/>
      <c r="AI926" s="466"/>
      <c r="AJ926" s="466"/>
      <c r="AK926" s="466"/>
      <c r="AL926" s="466"/>
      <c r="AM926" s="466"/>
      <c r="AN926" s="466"/>
      <c r="AO926" s="466"/>
      <c r="AP926" s="466"/>
      <c r="AQ926" s="466"/>
      <c r="AR926" s="466"/>
      <c r="AS926" s="466"/>
      <c r="AT926" s="466"/>
      <c r="AU926" s="466"/>
      <c r="AV926" s="466"/>
      <c r="AW926" s="466"/>
      <c r="AX926" s="466"/>
      <c r="AY926" s="396"/>
    </row>
    <row r="927" spans="1:51" s="60" customFormat="1" ht="82.8" x14ac:dyDescent="0.3">
      <c r="A927" s="466">
        <v>2997</v>
      </c>
      <c r="B927" s="466" t="s">
        <v>8975</v>
      </c>
      <c r="C927" s="466" t="s">
        <v>6555</v>
      </c>
      <c r="D927" s="206" t="s">
        <v>1034</v>
      </c>
      <c r="E927" s="466" t="s">
        <v>5499</v>
      </c>
      <c r="F927" s="584" t="s">
        <v>6676</v>
      </c>
      <c r="G927" s="392" t="s">
        <v>6677</v>
      </c>
      <c r="H927" s="485" t="s">
        <v>6622</v>
      </c>
      <c r="I927" s="392" t="s">
        <v>6678</v>
      </c>
      <c r="J927" s="488">
        <f>216720+2226</f>
        <v>218946</v>
      </c>
      <c r="K927" s="578" t="s">
        <v>6273</v>
      </c>
      <c r="L927" s="392" t="s">
        <v>6560</v>
      </c>
      <c r="M927" s="392" t="s">
        <v>6561</v>
      </c>
      <c r="N927" s="392" t="s">
        <v>6679</v>
      </c>
      <c r="O927" s="392" t="s">
        <v>6680</v>
      </c>
      <c r="P927" s="466" t="s">
        <v>6681</v>
      </c>
      <c r="Q927" s="463" t="s">
        <v>6565</v>
      </c>
      <c r="R927" s="463">
        <v>0</v>
      </c>
      <c r="S927" s="463"/>
      <c r="T927" s="463"/>
      <c r="U927" s="463">
        <f t="shared" si="27"/>
        <v>0</v>
      </c>
      <c r="V927" s="466">
        <v>80</v>
      </c>
      <c r="W927" s="466">
        <v>100</v>
      </c>
      <c r="X927" s="585" t="s">
        <v>8976</v>
      </c>
      <c r="Y927" s="585"/>
      <c r="Z927" s="585"/>
      <c r="AA927" s="585"/>
      <c r="AB927" s="219">
        <v>30</v>
      </c>
      <c r="AC927" s="182"/>
      <c r="AD927" s="463"/>
      <c r="AE927" s="466" t="s">
        <v>8977</v>
      </c>
      <c r="AF927" s="466"/>
      <c r="AG927" s="466"/>
      <c r="AH927" s="466"/>
      <c r="AI927" s="466"/>
      <c r="AJ927" s="466"/>
      <c r="AK927" s="466"/>
      <c r="AL927" s="466"/>
      <c r="AM927" s="466"/>
      <c r="AN927" s="466"/>
      <c r="AO927" s="466"/>
      <c r="AP927" s="466"/>
      <c r="AQ927" s="466"/>
      <c r="AR927" s="466"/>
      <c r="AS927" s="466"/>
      <c r="AT927" s="466"/>
      <c r="AU927" s="466"/>
      <c r="AV927" s="466"/>
      <c r="AW927" s="466"/>
      <c r="AX927" s="466"/>
      <c r="AY927" s="396"/>
    </row>
    <row r="928" spans="1:51" s="60" customFormat="1" ht="85.5" customHeight="1" x14ac:dyDescent="0.3">
      <c r="A928" s="466">
        <v>2997</v>
      </c>
      <c r="B928" s="466" t="s">
        <v>8975</v>
      </c>
      <c r="C928" s="466" t="s">
        <v>6555</v>
      </c>
      <c r="D928" s="206" t="s">
        <v>1034</v>
      </c>
      <c r="E928" s="466" t="s">
        <v>4672</v>
      </c>
      <c r="F928" s="584" t="s">
        <v>6682</v>
      </c>
      <c r="G928" s="392" t="s">
        <v>6683</v>
      </c>
      <c r="H928" s="466">
        <v>2011</v>
      </c>
      <c r="I928" s="392" t="s">
        <v>6684</v>
      </c>
      <c r="J928" s="488">
        <v>107389</v>
      </c>
      <c r="K928" s="578" t="s">
        <v>6273</v>
      </c>
      <c r="L928" s="392" t="s">
        <v>6560</v>
      </c>
      <c r="M928" s="392" t="s">
        <v>6561</v>
      </c>
      <c r="N928" s="392" t="s">
        <v>6685</v>
      </c>
      <c r="O928" s="392" t="s">
        <v>6686</v>
      </c>
      <c r="P928" s="466" t="s">
        <v>6687</v>
      </c>
      <c r="Q928" s="463" t="s">
        <v>6565</v>
      </c>
      <c r="R928" s="463">
        <v>0</v>
      </c>
      <c r="S928" s="463"/>
      <c r="T928" s="463"/>
      <c r="U928" s="463">
        <f t="shared" si="27"/>
        <v>0</v>
      </c>
      <c r="V928" s="466">
        <v>0</v>
      </c>
      <c r="W928" s="466">
        <v>100</v>
      </c>
      <c r="X928" s="585" t="s">
        <v>8976</v>
      </c>
      <c r="Y928" s="585"/>
      <c r="Z928" s="585"/>
      <c r="AA928" s="585"/>
      <c r="AB928" s="219">
        <v>4</v>
      </c>
      <c r="AC928" s="182"/>
      <c r="AD928" s="463"/>
      <c r="AE928" s="466" t="s">
        <v>8977</v>
      </c>
      <c r="AF928" s="466"/>
      <c r="AG928" s="466"/>
      <c r="AH928" s="466"/>
      <c r="AI928" s="466"/>
      <c r="AJ928" s="466"/>
      <c r="AK928" s="466"/>
      <c r="AL928" s="466"/>
      <c r="AM928" s="466"/>
      <c r="AN928" s="466"/>
      <c r="AO928" s="466"/>
      <c r="AP928" s="466"/>
      <c r="AQ928" s="466"/>
      <c r="AR928" s="466"/>
      <c r="AS928" s="466"/>
      <c r="AT928" s="466"/>
      <c r="AU928" s="466"/>
      <c r="AV928" s="466"/>
      <c r="AW928" s="466"/>
      <c r="AX928" s="466"/>
      <c r="AY928" s="396"/>
    </row>
    <row r="929" spans="1:114" s="60" customFormat="1" ht="133.5" customHeight="1" x14ac:dyDescent="0.3">
      <c r="A929" s="466">
        <v>2997</v>
      </c>
      <c r="B929" s="466" t="s">
        <v>8975</v>
      </c>
      <c r="C929" s="466" t="s">
        <v>6555</v>
      </c>
      <c r="D929" s="206" t="s">
        <v>1034</v>
      </c>
      <c r="E929" s="466" t="s">
        <v>5365</v>
      </c>
      <c r="F929" s="584" t="s">
        <v>5366</v>
      </c>
      <c r="G929" s="392" t="s">
        <v>6688</v>
      </c>
      <c r="H929" s="485" t="s">
        <v>6689</v>
      </c>
      <c r="I929" s="563" t="s">
        <v>6690</v>
      </c>
      <c r="J929" s="488">
        <v>182471</v>
      </c>
      <c r="K929" s="578" t="s">
        <v>6273</v>
      </c>
      <c r="L929" s="392" t="s">
        <v>6560</v>
      </c>
      <c r="M929" s="392" t="s">
        <v>6561</v>
      </c>
      <c r="N929" s="392" t="s">
        <v>6691</v>
      </c>
      <c r="O929" s="392" t="s">
        <v>6692</v>
      </c>
      <c r="P929" s="466" t="s">
        <v>6693</v>
      </c>
      <c r="Q929" s="463" t="s">
        <v>6565</v>
      </c>
      <c r="R929" s="463">
        <v>0</v>
      </c>
      <c r="S929" s="463"/>
      <c r="T929" s="463"/>
      <c r="U929" s="463">
        <f t="shared" si="27"/>
        <v>0</v>
      </c>
      <c r="V929" s="466">
        <v>100</v>
      </c>
      <c r="W929" s="466">
        <v>100</v>
      </c>
      <c r="X929" s="585" t="s">
        <v>8976</v>
      </c>
      <c r="Y929" s="585"/>
      <c r="Z929" s="585"/>
      <c r="AA929" s="585"/>
      <c r="AB929" s="219">
        <v>4</v>
      </c>
      <c r="AC929" s="182"/>
      <c r="AD929" s="463"/>
      <c r="AE929" s="466" t="s">
        <v>8977</v>
      </c>
      <c r="AF929" s="466"/>
      <c r="AG929" s="466"/>
      <c r="AH929" s="466"/>
      <c r="AI929" s="466"/>
      <c r="AJ929" s="466"/>
      <c r="AK929" s="466"/>
      <c r="AL929" s="466"/>
      <c r="AM929" s="466"/>
      <c r="AN929" s="466"/>
      <c r="AO929" s="466"/>
      <c r="AP929" s="466"/>
      <c r="AQ929" s="466"/>
      <c r="AR929" s="466"/>
      <c r="AS929" s="466"/>
      <c r="AT929" s="466"/>
      <c r="AU929" s="466"/>
      <c r="AV929" s="466"/>
      <c r="AW929" s="466"/>
      <c r="AX929" s="466"/>
      <c r="AY929" s="396"/>
    </row>
    <row r="930" spans="1:114" s="60" customFormat="1" ht="82.8" x14ac:dyDescent="0.3">
      <c r="A930" s="466">
        <v>2997</v>
      </c>
      <c r="B930" s="466" t="s">
        <v>8975</v>
      </c>
      <c r="C930" s="466" t="s">
        <v>6555</v>
      </c>
      <c r="D930" s="206" t="s">
        <v>1034</v>
      </c>
      <c r="E930" s="466" t="s">
        <v>4484</v>
      </c>
      <c r="F930" s="584" t="s">
        <v>6566</v>
      </c>
      <c r="G930" s="392" t="s">
        <v>6694</v>
      </c>
      <c r="H930" s="466">
        <v>2010</v>
      </c>
      <c r="I930" s="392" t="s">
        <v>6694</v>
      </c>
      <c r="J930" s="488">
        <v>79624</v>
      </c>
      <c r="K930" s="578" t="s">
        <v>6273</v>
      </c>
      <c r="L930" s="392" t="s">
        <v>6560</v>
      </c>
      <c r="M930" s="392" t="s">
        <v>6561</v>
      </c>
      <c r="N930" s="392" t="s">
        <v>6695</v>
      </c>
      <c r="O930" s="392" t="s">
        <v>6696</v>
      </c>
      <c r="P930" s="482" t="s">
        <v>6697</v>
      </c>
      <c r="Q930" s="463" t="s">
        <v>6565</v>
      </c>
      <c r="R930" s="463">
        <v>0</v>
      </c>
      <c r="S930" s="463"/>
      <c r="T930" s="463"/>
      <c r="U930" s="463">
        <f t="shared" si="27"/>
        <v>0</v>
      </c>
      <c r="V930" s="466">
        <v>15</v>
      </c>
      <c r="W930" s="466">
        <v>100</v>
      </c>
      <c r="X930" s="585" t="s">
        <v>8976</v>
      </c>
      <c r="Y930" s="585"/>
      <c r="Z930" s="585"/>
      <c r="AA930" s="585"/>
      <c r="AB930" s="219">
        <v>4</v>
      </c>
      <c r="AC930" s="182"/>
      <c r="AD930" s="463"/>
      <c r="AE930" s="466" t="s">
        <v>8977</v>
      </c>
      <c r="AF930" s="466"/>
      <c r="AG930" s="466"/>
      <c r="AH930" s="466"/>
      <c r="AI930" s="466"/>
      <c r="AJ930" s="466"/>
      <c r="AK930" s="466"/>
      <c r="AL930" s="466"/>
      <c r="AM930" s="466"/>
      <c r="AN930" s="466"/>
      <c r="AO930" s="466"/>
      <c r="AP930" s="466"/>
      <c r="AQ930" s="466"/>
      <c r="AR930" s="466"/>
      <c r="AS930" s="466"/>
      <c r="AT930" s="466"/>
      <c r="AU930" s="466"/>
      <c r="AV930" s="466"/>
      <c r="AW930" s="466"/>
      <c r="AX930" s="466"/>
      <c r="AY930" s="396"/>
    </row>
    <row r="931" spans="1:114" s="60" customFormat="1" ht="82.8" x14ac:dyDescent="0.3">
      <c r="A931" s="466">
        <v>2997</v>
      </c>
      <c r="B931" s="466" t="s">
        <v>8975</v>
      </c>
      <c r="C931" s="466" t="s">
        <v>6555</v>
      </c>
      <c r="D931" s="206" t="s">
        <v>1034</v>
      </c>
      <c r="E931" s="466" t="s">
        <v>5492</v>
      </c>
      <c r="F931" s="584" t="s">
        <v>6587</v>
      </c>
      <c r="G931" s="392" t="s">
        <v>6698</v>
      </c>
      <c r="H931" s="466">
        <v>2011</v>
      </c>
      <c r="I931" s="392" t="s">
        <v>6699</v>
      </c>
      <c r="J931" s="488">
        <v>59400</v>
      </c>
      <c r="K931" s="578" t="s">
        <v>6273</v>
      </c>
      <c r="L931" s="392" t="s">
        <v>6560</v>
      </c>
      <c r="M931" s="392" t="s">
        <v>6561</v>
      </c>
      <c r="N931" s="392" t="s">
        <v>6695</v>
      </c>
      <c r="O931" s="392" t="s">
        <v>6696</v>
      </c>
      <c r="P931" s="466" t="s">
        <v>6700</v>
      </c>
      <c r="Q931" s="463" t="s">
        <v>6565</v>
      </c>
      <c r="R931" s="463">
        <v>0</v>
      </c>
      <c r="S931" s="463"/>
      <c r="T931" s="463"/>
      <c r="U931" s="463">
        <f t="shared" si="27"/>
        <v>0</v>
      </c>
      <c r="V931" s="466">
        <v>33</v>
      </c>
      <c r="W931" s="466">
        <v>100</v>
      </c>
      <c r="X931" s="585" t="s">
        <v>8976</v>
      </c>
      <c r="Y931" s="585"/>
      <c r="Z931" s="585"/>
      <c r="AA931" s="585"/>
      <c r="AB931" s="219">
        <v>30</v>
      </c>
      <c r="AC931" s="182"/>
      <c r="AD931" s="463"/>
      <c r="AE931" s="466" t="s">
        <v>8977</v>
      </c>
      <c r="AF931" s="466"/>
      <c r="AG931" s="466"/>
      <c r="AH931" s="466"/>
      <c r="AI931" s="466"/>
      <c r="AJ931" s="466"/>
      <c r="AK931" s="466"/>
      <c r="AL931" s="466"/>
      <c r="AM931" s="466"/>
      <c r="AN931" s="466"/>
      <c r="AO931" s="466"/>
      <c r="AP931" s="466"/>
      <c r="AQ931" s="466"/>
      <c r="AR931" s="466"/>
      <c r="AS931" s="466"/>
      <c r="AT931" s="466"/>
      <c r="AU931" s="466"/>
      <c r="AV931" s="466"/>
      <c r="AW931" s="466"/>
      <c r="AX931" s="466"/>
      <c r="AY931" s="396"/>
    </row>
    <row r="932" spans="1:114" s="60" customFormat="1" ht="147.75" customHeight="1" x14ac:dyDescent="0.3">
      <c r="A932" s="466">
        <v>2997</v>
      </c>
      <c r="B932" s="466" t="s">
        <v>8975</v>
      </c>
      <c r="C932" s="466" t="s">
        <v>6555</v>
      </c>
      <c r="D932" s="206" t="s">
        <v>1034</v>
      </c>
      <c r="E932" s="466" t="s">
        <v>4484</v>
      </c>
      <c r="F932" s="584" t="s">
        <v>6566</v>
      </c>
      <c r="G932" s="392" t="s">
        <v>6701</v>
      </c>
      <c r="H932" s="485" t="s">
        <v>6702</v>
      </c>
      <c r="I932" s="392" t="s">
        <v>6703</v>
      </c>
      <c r="J932" s="488">
        <f>198600+7344+5872</f>
        <v>211816</v>
      </c>
      <c r="K932" s="578" t="s">
        <v>6273</v>
      </c>
      <c r="L932" s="392" t="s">
        <v>6560</v>
      </c>
      <c r="M932" s="392" t="s">
        <v>6561</v>
      </c>
      <c r="N932" s="392" t="s">
        <v>6704</v>
      </c>
      <c r="O932" s="392" t="s">
        <v>6705</v>
      </c>
      <c r="P932" s="482" t="s">
        <v>6706</v>
      </c>
      <c r="Q932" s="463" t="s">
        <v>6565</v>
      </c>
      <c r="R932" s="463">
        <v>0</v>
      </c>
      <c r="S932" s="463"/>
      <c r="T932" s="463"/>
      <c r="U932" s="463">
        <f t="shared" si="27"/>
        <v>0</v>
      </c>
      <c r="V932" s="466">
        <v>40</v>
      </c>
      <c r="W932" s="466">
        <v>100</v>
      </c>
      <c r="X932" s="585" t="s">
        <v>8976</v>
      </c>
      <c r="Y932" s="585"/>
      <c r="Z932" s="585"/>
      <c r="AA932" s="585"/>
      <c r="AB932" s="219">
        <v>60</v>
      </c>
      <c r="AC932" s="182"/>
      <c r="AD932" s="463"/>
      <c r="AE932" s="466" t="s">
        <v>8977</v>
      </c>
      <c r="AF932" s="466"/>
      <c r="AG932" s="466"/>
      <c r="AH932" s="466"/>
      <c r="AI932" s="466"/>
      <c r="AJ932" s="466"/>
      <c r="AK932" s="466"/>
      <c r="AL932" s="466"/>
      <c r="AM932" s="466"/>
      <c r="AN932" s="466"/>
      <c r="AO932" s="466"/>
      <c r="AP932" s="466"/>
      <c r="AQ932" s="466"/>
      <c r="AR932" s="466"/>
      <c r="AS932" s="466"/>
      <c r="AT932" s="466"/>
      <c r="AU932" s="466"/>
      <c r="AV932" s="466"/>
      <c r="AW932" s="466"/>
      <c r="AX932" s="466"/>
      <c r="AY932" s="396"/>
    </row>
    <row r="933" spans="1:114" s="60" customFormat="1" ht="82.8" x14ac:dyDescent="0.3">
      <c r="A933" s="466">
        <v>2997</v>
      </c>
      <c r="B933" s="466" t="s">
        <v>8975</v>
      </c>
      <c r="C933" s="466" t="s">
        <v>6555</v>
      </c>
      <c r="D933" s="206" t="s">
        <v>1034</v>
      </c>
      <c r="E933" s="466" t="s">
        <v>6707</v>
      </c>
      <c r="F933" s="584" t="s">
        <v>6708</v>
      </c>
      <c r="G933" s="392" t="s">
        <v>6709</v>
      </c>
      <c r="H933" s="466">
        <v>2011</v>
      </c>
      <c r="I933" s="392" t="s">
        <v>6710</v>
      </c>
      <c r="J933" s="488">
        <v>203177</v>
      </c>
      <c r="K933" s="578" t="s">
        <v>6273</v>
      </c>
      <c r="L933" s="392" t="s">
        <v>6560</v>
      </c>
      <c r="M933" s="392" t="s">
        <v>6561</v>
      </c>
      <c r="N933" s="392" t="s">
        <v>6711</v>
      </c>
      <c r="O933" s="392" t="s">
        <v>6712</v>
      </c>
      <c r="P933" s="482" t="s">
        <v>6713</v>
      </c>
      <c r="Q933" s="463" t="s">
        <v>6565</v>
      </c>
      <c r="R933" s="463">
        <v>0</v>
      </c>
      <c r="S933" s="463"/>
      <c r="T933" s="463"/>
      <c r="U933" s="463">
        <f t="shared" si="27"/>
        <v>0</v>
      </c>
      <c r="V933" s="466">
        <v>80</v>
      </c>
      <c r="W933" s="466">
        <v>100</v>
      </c>
      <c r="X933" s="585" t="s">
        <v>8976</v>
      </c>
      <c r="Y933" s="585"/>
      <c r="Z933" s="585"/>
      <c r="AA933" s="585"/>
      <c r="AB933" s="219">
        <v>4</v>
      </c>
      <c r="AC933" s="182"/>
      <c r="AD933" s="463"/>
      <c r="AE933" s="466" t="s">
        <v>8977</v>
      </c>
      <c r="AF933" s="466"/>
      <c r="AG933" s="466"/>
      <c r="AH933" s="466"/>
      <c r="AI933" s="466"/>
      <c r="AJ933" s="466"/>
      <c r="AK933" s="466"/>
      <c r="AL933" s="466"/>
      <c r="AM933" s="466"/>
      <c r="AN933" s="466"/>
      <c r="AO933" s="466"/>
      <c r="AP933" s="466"/>
      <c r="AQ933" s="466"/>
      <c r="AR933" s="466"/>
      <c r="AS933" s="466"/>
      <c r="AT933" s="466"/>
      <c r="AU933" s="466"/>
      <c r="AV933" s="466"/>
      <c r="AW933" s="466"/>
      <c r="AX933" s="466"/>
      <c r="AY933" s="396"/>
    </row>
    <row r="934" spans="1:114" s="77" customFormat="1" ht="192" customHeight="1" x14ac:dyDescent="0.3">
      <c r="A934" s="466">
        <v>2997</v>
      </c>
      <c r="B934" s="466" t="s">
        <v>8975</v>
      </c>
      <c r="C934" s="466" t="s">
        <v>6555</v>
      </c>
      <c r="D934" s="206" t="s">
        <v>1034</v>
      </c>
      <c r="E934" s="466" t="s">
        <v>6605</v>
      </c>
      <c r="F934" s="584" t="s">
        <v>6606</v>
      </c>
      <c r="G934" s="392" t="s">
        <v>6869</v>
      </c>
      <c r="H934" s="466">
        <v>2011</v>
      </c>
      <c r="I934" s="392" t="s">
        <v>6870</v>
      </c>
      <c r="J934" s="488">
        <v>7260</v>
      </c>
      <c r="K934" s="578" t="s">
        <v>6273</v>
      </c>
      <c r="L934" s="392" t="s">
        <v>6560</v>
      </c>
      <c r="M934" s="392" t="s">
        <v>6561</v>
      </c>
      <c r="N934" s="392" t="s">
        <v>6871</v>
      </c>
      <c r="O934" s="392" t="s">
        <v>6872</v>
      </c>
      <c r="P934" s="482" t="s">
        <v>6873</v>
      </c>
      <c r="Q934" s="463" t="s">
        <v>6565</v>
      </c>
      <c r="R934" s="463">
        <v>0</v>
      </c>
      <c r="S934" s="463"/>
      <c r="T934" s="463"/>
      <c r="U934" s="463">
        <f t="shared" si="27"/>
        <v>0</v>
      </c>
      <c r="V934" s="466">
        <v>60</v>
      </c>
      <c r="W934" s="466">
        <v>100</v>
      </c>
      <c r="X934" s="585" t="s">
        <v>8976</v>
      </c>
      <c r="Y934" s="585"/>
      <c r="Z934" s="585"/>
      <c r="AA934" s="585"/>
      <c r="AB934" s="219">
        <v>11</v>
      </c>
      <c r="AC934" s="182"/>
      <c r="AD934" s="463"/>
      <c r="AE934" s="466" t="s">
        <v>8977</v>
      </c>
      <c r="AF934" s="466"/>
      <c r="AG934" s="466"/>
      <c r="AH934" s="466"/>
      <c r="AI934" s="466"/>
      <c r="AJ934" s="466"/>
      <c r="AK934" s="466"/>
      <c r="AL934" s="466"/>
      <c r="AM934" s="466"/>
      <c r="AN934" s="466"/>
      <c r="AO934" s="466"/>
      <c r="AP934" s="466"/>
      <c r="AQ934" s="466"/>
      <c r="AR934" s="466"/>
      <c r="AS934" s="466"/>
      <c r="AT934" s="466"/>
      <c r="AU934" s="466"/>
      <c r="AV934" s="466"/>
      <c r="AW934" s="466"/>
      <c r="AX934" s="466"/>
      <c r="AY934" s="587"/>
      <c r="AZ934" s="74"/>
      <c r="BA934" s="74"/>
      <c r="BB934" s="74"/>
      <c r="BC934" s="74"/>
      <c r="BD934" s="74"/>
      <c r="BE934" s="74"/>
      <c r="BF934" s="74"/>
      <c r="BG934" s="74"/>
      <c r="BH934" s="74"/>
      <c r="BI934" s="74"/>
      <c r="BJ934" s="74"/>
      <c r="BK934" s="74"/>
      <c r="BL934" s="74"/>
      <c r="BM934" s="74"/>
      <c r="BN934" s="74"/>
      <c r="BO934" s="74"/>
      <c r="BP934" s="74"/>
      <c r="BQ934" s="74"/>
      <c r="BR934" s="74"/>
      <c r="BS934" s="74"/>
      <c r="BT934" s="74"/>
      <c r="BU934" s="74"/>
      <c r="BV934" s="74"/>
      <c r="BW934" s="74"/>
      <c r="BX934" s="74"/>
      <c r="BY934" s="74"/>
      <c r="BZ934" s="74"/>
      <c r="CA934" s="74"/>
      <c r="CB934" s="74"/>
      <c r="CC934" s="74"/>
      <c r="CD934" s="74"/>
      <c r="CE934" s="74"/>
      <c r="CF934" s="74"/>
      <c r="CG934" s="74"/>
      <c r="CH934" s="74"/>
      <c r="CI934" s="74"/>
      <c r="CJ934" s="74"/>
      <c r="CK934" s="74"/>
      <c r="CL934" s="74"/>
      <c r="CM934" s="74"/>
      <c r="CN934" s="74"/>
      <c r="CO934" s="74"/>
      <c r="CP934" s="74"/>
      <c r="CQ934" s="74"/>
      <c r="CR934" s="74"/>
      <c r="CS934" s="74"/>
      <c r="CT934" s="74"/>
      <c r="CU934" s="74"/>
      <c r="CV934" s="74"/>
      <c r="CW934" s="74"/>
      <c r="CX934" s="74"/>
      <c r="CY934" s="74"/>
      <c r="CZ934" s="74"/>
      <c r="DA934" s="74"/>
      <c r="DB934" s="74"/>
      <c r="DC934" s="74"/>
      <c r="DD934" s="74"/>
      <c r="DE934" s="74"/>
      <c r="DF934" s="74"/>
      <c r="DG934" s="74"/>
      <c r="DH934" s="74"/>
      <c r="DI934" s="74"/>
      <c r="DJ934" s="74"/>
    </row>
    <row r="935" spans="1:114" s="60" customFormat="1" ht="82.8" x14ac:dyDescent="0.3">
      <c r="A935" s="466">
        <v>2997</v>
      </c>
      <c r="B935" s="466" t="s">
        <v>8975</v>
      </c>
      <c r="C935" s="466" t="s">
        <v>6555</v>
      </c>
      <c r="D935" s="206" t="s">
        <v>1034</v>
      </c>
      <c r="E935" s="466" t="s">
        <v>4484</v>
      </c>
      <c r="F935" s="584" t="s">
        <v>6566</v>
      </c>
      <c r="G935" s="392" t="s">
        <v>6714</v>
      </c>
      <c r="H935" s="485">
        <v>2012</v>
      </c>
      <c r="I935" s="392" t="s">
        <v>6715</v>
      </c>
      <c r="J935" s="488">
        <f>47941+11804</f>
        <v>59745</v>
      </c>
      <c r="K935" s="578" t="s">
        <v>6273</v>
      </c>
      <c r="L935" s="392" t="s">
        <v>6560</v>
      </c>
      <c r="M935" s="392" t="s">
        <v>6561</v>
      </c>
      <c r="N935" s="392" t="s">
        <v>6716</v>
      </c>
      <c r="O935" s="392" t="s">
        <v>6717</v>
      </c>
      <c r="P935" s="466" t="s">
        <v>6718</v>
      </c>
      <c r="Q935" s="463" t="s">
        <v>6565</v>
      </c>
      <c r="R935" s="463">
        <v>0</v>
      </c>
      <c r="S935" s="463"/>
      <c r="T935" s="463"/>
      <c r="U935" s="463">
        <f t="shared" si="27"/>
        <v>0</v>
      </c>
      <c r="V935" s="466">
        <v>36</v>
      </c>
      <c r="W935" s="466">
        <v>100</v>
      </c>
      <c r="X935" s="585" t="s">
        <v>8976</v>
      </c>
      <c r="Y935" s="585"/>
      <c r="Z935" s="585"/>
      <c r="AA935" s="585"/>
      <c r="AB935" s="219">
        <v>11</v>
      </c>
      <c r="AC935" s="182"/>
      <c r="AD935" s="463"/>
      <c r="AE935" s="466" t="s">
        <v>8977</v>
      </c>
      <c r="AF935" s="466"/>
      <c r="AG935" s="466"/>
      <c r="AH935" s="466"/>
      <c r="AI935" s="466"/>
      <c r="AJ935" s="466"/>
      <c r="AK935" s="466"/>
      <c r="AL935" s="466"/>
      <c r="AM935" s="466"/>
      <c r="AN935" s="466"/>
      <c r="AO935" s="466"/>
      <c r="AP935" s="466"/>
      <c r="AQ935" s="466"/>
      <c r="AR935" s="466"/>
      <c r="AS935" s="466"/>
      <c r="AT935" s="466"/>
      <c r="AU935" s="466"/>
      <c r="AV935" s="466"/>
      <c r="AW935" s="466"/>
      <c r="AX935" s="466"/>
      <c r="AY935" s="396"/>
    </row>
    <row r="936" spans="1:114" s="60" customFormat="1" ht="159" customHeight="1" x14ac:dyDescent="0.3">
      <c r="A936" s="466">
        <v>2997</v>
      </c>
      <c r="B936" s="466" t="s">
        <v>8975</v>
      </c>
      <c r="C936" s="466" t="s">
        <v>6555</v>
      </c>
      <c r="D936" s="206" t="s">
        <v>1034</v>
      </c>
      <c r="E936" s="466" t="s">
        <v>6738</v>
      </c>
      <c r="F936" s="584" t="s">
        <v>6739</v>
      </c>
      <c r="G936" s="392" t="s">
        <v>6874</v>
      </c>
      <c r="H936" s="466">
        <v>2012</v>
      </c>
      <c r="I936" s="392" t="s">
        <v>6875</v>
      </c>
      <c r="J936" s="488">
        <v>42000</v>
      </c>
      <c r="K936" s="578" t="s">
        <v>6273</v>
      </c>
      <c r="L936" s="392" t="s">
        <v>6560</v>
      </c>
      <c r="M936" s="392" t="s">
        <v>6561</v>
      </c>
      <c r="N936" s="392" t="s">
        <v>6876</v>
      </c>
      <c r="O936" s="392" t="s">
        <v>6877</v>
      </c>
      <c r="P936" s="482" t="s">
        <v>6878</v>
      </c>
      <c r="Q936" s="463" t="s">
        <v>6565</v>
      </c>
      <c r="R936" s="463">
        <v>0</v>
      </c>
      <c r="S936" s="463"/>
      <c r="T936" s="463"/>
      <c r="U936" s="463">
        <f t="shared" si="27"/>
        <v>0</v>
      </c>
      <c r="V936" s="466">
        <v>34</v>
      </c>
      <c r="W936" s="466">
        <v>100</v>
      </c>
      <c r="X936" s="585" t="s">
        <v>8976</v>
      </c>
      <c r="Y936" s="585"/>
      <c r="Z936" s="585"/>
      <c r="AA936" s="585"/>
      <c r="AB936" s="219">
        <v>11</v>
      </c>
      <c r="AC936" s="182"/>
      <c r="AD936" s="463"/>
      <c r="AE936" s="466" t="s">
        <v>8977</v>
      </c>
      <c r="AF936" s="466"/>
      <c r="AG936" s="466"/>
      <c r="AH936" s="466"/>
      <c r="AI936" s="466"/>
      <c r="AJ936" s="466"/>
      <c r="AK936" s="466"/>
      <c r="AL936" s="466"/>
      <c r="AM936" s="466"/>
      <c r="AN936" s="466"/>
      <c r="AO936" s="466"/>
      <c r="AP936" s="466"/>
      <c r="AQ936" s="466"/>
      <c r="AR936" s="466"/>
      <c r="AS936" s="466"/>
      <c r="AT936" s="466"/>
      <c r="AU936" s="466"/>
      <c r="AV936" s="466"/>
      <c r="AW936" s="466"/>
      <c r="AX936" s="466"/>
      <c r="AY936" s="396"/>
    </row>
    <row r="937" spans="1:114" s="60" customFormat="1" ht="82.8" x14ac:dyDescent="0.3">
      <c r="A937" s="466">
        <v>2997</v>
      </c>
      <c r="B937" s="466" t="s">
        <v>8975</v>
      </c>
      <c r="C937" s="466" t="s">
        <v>6555</v>
      </c>
      <c r="D937" s="206" t="s">
        <v>1034</v>
      </c>
      <c r="E937" s="466" t="s">
        <v>4484</v>
      </c>
      <c r="F937" s="584" t="s">
        <v>6566</v>
      </c>
      <c r="G937" s="392" t="s">
        <v>6879</v>
      </c>
      <c r="H937" s="466">
        <v>2012</v>
      </c>
      <c r="I937" s="392" t="s">
        <v>6880</v>
      </c>
      <c r="J937" s="488">
        <f>16224+11988</f>
        <v>28212</v>
      </c>
      <c r="K937" s="578" t="s">
        <v>6273</v>
      </c>
      <c r="L937" s="392" t="s">
        <v>6560</v>
      </c>
      <c r="M937" s="392" t="s">
        <v>6561</v>
      </c>
      <c r="N937" s="392" t="s">
        <v>6881</v>
      </c>
      <c r="O937" s="392" t="s">
        <v>6882</v>
      </c>
      <c r="P937" s="466" t="s">
        <v>6883</v>
      </c>
      <c r="Q937" s="463" t="s">
        <v>6565</v>
      </c>
      <c r="R937" s="463">
        <v>0</v>
      </c>
      <c r="S937" s="463"/>
      <c r="T937" s="463"/>
      <c r="U937" s="463">
        <f t="shared" si="27"/>
        <v>0</v>
      </c>
      <c r="V937" s="466">
        <v>13</v>
      </c>
      <c r="W937" s="466">
        <v>100</v>
      </c>
      <c r="X937" s="585" t="s">
        <v>8976</v>
      </c>
      <c r="Y937" s="585"/>
      <c r="Z937" s="585"/>
      <c r="AA937" s="585"/>
      <c r="AB937" s="219">
        <v>32</v>
      </c>
      <c r="AC937" s="182"/>
      <c r="AD937" s="463"/>
      <c r="AE937" s="466" t="s">
        <v>8977</v>
      </c>
      <c r="AF937" s="466"/>
      <c r="AG937" s="466"/>
      <c r="AH937" s="466"/>
      <c r="AI937" s="466"/>
      <c r="AJ937" s="466"/>
      <c r="AK937" s="466"/>
      <c r="AL937" s="466"/>
      <c r="AM937" s="466"/>
      <c r="AN937" s="466"/>
      <c r="AO937" s="466"/>
      <c r="AP937" s="466"/>
      <c r="AQ937" s="466"/>
      <c r="AR937" s="466"/>
      <c r="AS937" s="466"/>
      <c r="AT937" s="466"/>
      <c r="AU937" s="466"/>
      <c r="AV937" s="466"/>
      <c r="AW937" s="466"/>
      <c r="AX937" s="466"/>
      <c r="AY937" s="396"/>
    </row>
    <row r="938" spans="1:114" s="60" customFormat="1" ht="82.8" x14ac:dyDescent="0.3">
      <c r="A938" s="466">
        <v>2997</v>
      </c>
      <c r="B938" s="466" t="s">
        <v>8975</v>
      </c>
      <c r="C938" s="466" t="s">
        <v>6555</v>
      </c>
      <c r="D938" s="206" t="s">
        <v>1034</v>
      </c>
      <c r="E938" s="466" t="s">
        <v>6821</v>
      </c>
      <c r="F938" s="584" t="s">
        <v>6822</v>
      </c>
      <c r="G938" s="392" t="s">
        <v>6884</v>
      </c>
      <c r="H938" s="466">
        <v>2012</v>
      </c>
      <c r="I938" s="392" t="s">
        <v>6885</v>
      </c>
      <c r="J938" s="488">
        <v>29880</v>
      </c>
      <c r="K938" s="578" t="s">
        <v>6273</v>
      </c>
      <c r="L938" s="392" t="s">
        <v>6560</v>
      </c>
      <c r="M938" s="392" t="s">
        <v>6561</v>
      </c>
      <c r="N938" s="392" t="s">
        <v>6886</v>
      </c>
      <c r="O938" s="392" t="s">
        <v>6887</v>
      </c>
      <c r="P938" s="466" t="s">
        <v>6888</v>
      </c>
      <c r="Q938" s="463" t="s">
        <v>6565</v>
      </c>
      <c r="R938" s="463">
        <v>0</v>
      </c>
      <c r="S938" s="463"/>
      <c r="T938" s="463"/>
      <c r="U938" s="463">
        <f t="shared" si="27"/>
        <v>0</v>
      </c>
      <c r="V938" s="466">
        <v>4</v>
      </c>
      <c r="W938" s="466">
        <v>100</v>
      </c>
      <c r="X938" s="585" t="s">
        <v>8976</v>
      </c>
      <c r="Y938" s="585"/>
      <c r="Z938" s="585"/>
      <c r="AA938" s="585"/>
      <c r="AB938" s="219">
        <v>44</v>
      </c>
      <c r="AC938" s="182"/>
      <c r="AD938" s="463"/>
      <c r="AE938" s="466" t="s">
        <v>8977</v>
      </c>
      <c r="AF938" s="466"/>
      <c r="AG938" s="466"/>
      <c r="AH938" s="466"/>
      <c r="AI938" s="466"/>
      <c r="AJ938" s="466"/>
      <c r="AK938" s="466"/>
      <c r="AL938" s="466"/>
      <c r="AM938" s="466"/>
      <c r="AN938" s="466"/>
      <c r="AO938" s="466"/>
      <c r="AP938" s="466"/>
      <c r="AQ938" s="466"/>
      <c r="AR938" s="466"/>
      <c r="AS938" s="466"/>
      <c r="AT938" s="466"/>
      <c r="AU938" s="466"/>
      <c r="AV938" s="466"/>
      <c r="AW938" s="466"/>
      <c r="AX938" s="466"/>
      <c r="AY938" s="396"/>
    </row>
    <row r="939" spans="1:114" s="59" customFormat="1" ht="201.75" customHeight="1" x14ac:dyDescent="0.3">
      <c r="A939" s="466">
        <v>2997</v>
      </c>
      <c r="B939" s="466" t="s">
        <v>8975</v>
      </c>
      <c r="C939" s="466" t="s">
        <v>8978</v>
      </c>
      <c r="D939" s="206" t="s">
        <v>1034</v>
      </c>
      <c r="E939" s="466" t="s">
        <v>6846</v>
      </c>
      <c r="F939" s="584" t="s">
        <v>6847</v>
      </c>
      <c r="G939" s="392" t="s">
        <v>8979</v>
      </c>
      <c r="H939" s="466">
        <v>2012</v>
      </c>
      <c r="I939" s="392" t="s">
        <v>8980</v>
      </c>
      <c r="J939" s="488">
        <v>5456</v>
      </c>
      <c r="K939" s="578" t="s">
        <v>6273</v>
      </c>
      <c r="L939" s="392" t="s">
        <v>6560</v>
      </c>
      <c r="M939" s="392" t="s">
        <v>6561</v>
      </c>
      <c r="N939" s="392" t="s">
        <v>8981</v>
      </c>
      <c r="O939" s="392" t="s">
        <v>8982</v>
      </c>
      <c r="P939" s="466" t="s">
        <v>8983</v>
      </c>
      <c r="Q939" s="463" t="s">
        <v>6565</v>
      </c>
      <c r="R939" s="463">
        <v>0</v>
      </c>
      <c r="S939" s="463"/>
      <c r="T939" s="463"/>
      <c r="U939" s="463">
        <f t="shared" si="27"/>
        <v>0</v>
      </c>
      <c r="V939" s="466">
        <v>6</v>
      </c>
      <c r="W939" s="466">
        <v>100</v>
      </c>
      <c r="X939" s="585" t="s">
        <v>8976</v>
      </c>
      <c r="Y939" s="585"/>
      <c r="Z939" s="585"/>
      <c r="AA939" s="585"/>
      <c r="AB939" s="219">
        <v>32</v>
      </c>
      <c r="AC939" s="182"/>
      <c r="AD939" s="466"/>
      <c r="AE939" s="466" t="s">
        <v>8977</v>
      </c>
      <c r="AF939" s="466"/>
      <c r="AG939" s="466"/>
      <c r="AH939" s="466"/>
      <c r="AI939" s="466"/>
      <c r="AJ939" s="466"/>
      <c r="AK939" s="466"/>
      <c r="AL939" s="466"/>
      <c r="AM939" s="466"/>
      <c r="AN939" s="466"/>
      <c r="AO939" s="466"/>
      <c r="AP939" s="466"/>
      <c r="AQ939" s="466"/>
      <c r="AR939" s="466"/>
      <c r="AS939" s="466"/>
      <c r="AT939" s="466"/>
      <c r="AU939" s="466"/>
      <c r="AV939" s="466"/>
      <c r="AW939" s="466"/>
      <c r="AX939" s="466"/>
      <c r="AY939" s="591"/>
      <c r="AZ939" s="78"/>
      <c r="BA939" s="78"/>
    </row>
    <row r="940" spans="1:114" s="59" customFormat="1" ht="82.8" x14ac:dyDescent="0.3">
      <c r="A940" s="466">
        <v>2997</v>
      </c>
      <c r="B940" s="466" t="s">
        <v>8975</v>
      </c>
      <c r="C940" s="466" t="s">
        <v>6889</v>
      </c>
      <c r="D940" s="206" t="s">
        <v>1034</v>
      </c>
      <c r="E940" s="466" t="s">
        <v>6890</v>
      </c>
      <c r="F940" s="466">
        <v>12682</v>
      </c>
      <c r="G940" s="392" t="s">
        <v>6891</v>
      </c>
      <c r="H940" s="466">
        <v>2012</v>
      </c>
      <c r="I940" s="392" t="s">
        <v>6892</v>
      </c>
      <c r="J940" s="488">
        <v>8891</v>
      </c>
      <c r="K940" s="578" t="s">
        <v>6273</v>
      </c>
      <c r="L940" s="392" t="s">
        <v>6560</v>
      </c>
      <c r="M940" s="392" t="s">
        <v>6561</v>
      </c>
      <c r="N940" s="392" t="s">
        <v>6893</v>
      </c>
      <c r="O940" s="392" t="s">
        <v>6894</v>
      </c>
      <c r="P940" s="466" t="s">
        <v>6895</v>
      </c>
      <c r="Q940" s="463" t="s">
        <v>6565</v>
      </c>
      <c r="R940" s="463">
        <v>0</v>
      </c>
      <c r="S940" s="463"/>
      <c r="T940" s="463"/>
      <c r="U940" s="463">
        <f t="shared" si="27"/>
        <v>0</v>
      </c>
      <c r="V940" s="466">
        <v>30</v>
      </c>
      <c r="W940" s="466">
        <v>100</v>
      </c>
      <c r="X940" s="585" t="s">
        <v>8976</v>
      </c>
      <c r="Y940" s="585"/>
      <c r="Z940" s="585"/>
      <c r="AA940" s="585"/>
      <c r="AB940" s="219">
        <v>44</v>
      </c>
      <c r="AC940" s="182"/>
      <c r="AD940" s="466"/>
      <c r="AE940" s="466" t="s">
        <v>8977</v>
      </c>
      <c r="AF940" s="466"/>
      <c r="AG940" s="466"/>
      <c r="AH940" s="466"/>
      <c r="AI940" s="466"/>
      <c r="AJ940" s="466"/>
      <c r="AK940" s="466"/>
      <c r="AL940" s="466"/>
      <c r="AM940" s="466"/>
      <c r="AN940" s="466"/>
      <c r="AO940" s="466"/>
      <c r="AP940" s="466"/>
      <c r="AQ940" s="466"/>
      <c r="AR940" s="466"/>
      <c r="AS940" s="466"/>
      <c r="AT940" s="466"/>
      <c r="AU940" s="466"/>
      <c r="AV940" s="466"/>
      <c r="AW940" s="466"/>
      <c r="AX940" s="466"/>
      <c r="AY940" s="591"/>
      <c r="AZ940" s="78"/>
      <c r="BA940" s="78"/>
    </row>
    <row r="941" spans="1:114" s="59" customFormat="1" ht="121.5" customHeight="1" x14ac:dyDescent="0.3">
      <c r="A941" s="466">
        <v>2997</v>
      </c>
      <c r="B941" s="466" t="s">
        <v>8975</v>
      </c>
      <c r="C941" s="466" t="s">
        <v>6719</v>
      </c>
      <c r="D941" s="206" t="s">
        <v>1034</v>
      </c>
      <c r="E941" s="466" t="s">
        <v>5365</v>
      </c>
      <c r="F941" s="584" t="s">
        <v>5366</v>
      </c>
      <c r="G941" s="392" t="s">
        <v>6720</v>
      </c>
      <c r="H941" s="466">
        <v>2012</v>
      </c>
      <c r="I941" s="392" t="s">
        <v>6721</v>
      </c>
      <c r="J941" s="488">
        <v>65520</v>
      </c>
      <c r="K941" s="578" t="s">
        <v>6273</v>
      </c>
      <c r="L941" s="392" t="s">
        <v>6560</v>
      </c>
      <c r="M941" s="392" t="s">
        <v>6561</v>
      </c>
      <c r="N941" s="392" t="s">
        <v>6722</v>
      </c>
      <c r="O941" s="392" t="s">
        <v>6723</v>
      </c>
      <c r="P941" s="466" t="s">
        <v>6724</v>
      </c>
      <c r="Q941" s="463" t="s">
        <v>6565</v>
      </c>
      <c r="R941" s="463">
        <v>0</v>
      </c>
      <c r="S941" s="463"/>
      <c r="T941" s="463"/>
      <c r="U941" s="463">
        <f t="shared" si="27"/>
        <v>0</v>
      </c>
      <c r="V941" s="466">
        <v>0</v>
      </c>
      <c r="W941" s="466">
        <v>100</v>
      </c>
      <c r="X941" s="585" t="s">
        <v>8976</v>
      </c>
      <c r="Y941" s="585"/>
      <c r="Z941" s="585"/>
      <c r="AA941" s="585"/>
      <c r="AB941" s="219">
        <v>4</v>
      </c>
      <c r="AC941" s="182"/>
      <c r="AD941" s="466"/>
      <c r="AE941" s="466" t="s">
        <v>8977</v>
      </c>
      <c r="AF941" s="466"/>
      <c r="AG941" s="466"/>
      <c r="AH941" s="466"/>
      <c r="AI941" s="466"/>
      <c r="AJ941" s="466"/>
      <c r="AK941" s="466"/>
      <c r="AL941" s="466"/>
      <c r="AM941" s="466"/>
      <c r="AN941" s="466"/>
      <c r="AO941" s="466"/>
      <c r="AP941" s="466"/>
      <c r="AQ941" s="466"/>
      <c r="AR941" s="466"/>
      <c r="AS941" s="466"/>
      <c r="AT941" s="466"/>
      <c r="AU941" s="466"/>
      <c r="AV941" s="466"/>
      <c r="AW941" s="466"/>
      <c r="AX941" s="466"/>
      <c r="AY941" s="591"/>
      <c r="AZ941" s="78"/>
      <c r="BA941" s="78"/>
    </row>
    <row r="942" spans="1:114" s="59" customFormat="1" ht="121.5" customHeight="1" x14ac:dyDescent="0.3">
      <c r="A942" s="466">
        <v>2997</v>
      </c>
      <c r="B942" s="466" t="s">
        <v>8975</v>
      </c>
      <c r="C942" s="466" t="s">
        <v>6725</v>
      </c>
      <c r="D942" s="206" t="s">
        <v>1034</v>
      </c>
      <c r="E942" s="466" t="s">
        <v>6619</v>
      </c>
      <c r="F942" s="584" t="s">
        <v>6620</v>
      </c>
      <c r="G942" s="392" t="s">
        <v>6726</v>
      </c>
      <c r="H942" s="466">
        <v>2012</v>
      </c>
      <c r="I942" s="392" t="s">
        <v>6727</v>
      </c>
      <c r="J942" s="488">
        <v>76509</v>
      </c>
      <c r="K942" s="578" t="s">
        <v>6273</v>
      </c>
      <c r="L942" s="392" t="s">
        <v>6560</v>
      </c>
      <c r="M942" s="392" t="s">
        <v>6561</v>
      </c>
      <c r="N942" s="392" t="s">
        <v>6728</v>
      </c>
      <c r="O942" s="392" t="s">
        <v>6729</v>
      </c>
      <c r="P942" s="466" t="s">
        <v>6730</v>
      </c>
      <c r="Q942" s="463" t="s">
        <v>6565</v>
      </c>
      <c r="R942" s="463">
        <v>0</v>
      </c>
      <c r="S942" s="463"/>
      <c r="T942" s="463"/>
      <c r="U942" s="463">
        <f t="shared" si="27"/>
        <v>0</v>
      </c>
      <c r="V942" s="466">
        <v>100</v>
      </c>
      <c r="W942" s="466">
        <v>100</v>
      </c>
      <c r="X942" s="585" t="s">
        <v>8976</v>
      </c>
      <c r="Y942" s="585"/>
      <c r="Z942" s="585"/>
      <c r="AA942" s="585"/>
      <c r="AB942" s="219">
        <v>4</v>
      </c>
      <c r="AC942" s="182"/>
      <c r="AD942" s="466"/>
      <c r="AE942" s="466" t="s">
        <v>8977</v>
      </c>
      <c r="AF942" s="466"/>
      <c r="AG942" s="466"/>
      <c r="AH942" s="466"/>
      <c r="AI942" s="466"/>
      <c r="AJ942" s="466"/>
      <c r="AK942" s="466"/>
      <c r="AL942" s="466"/>
      <c r="AM942" s="466"/>
      <c r="AN942" s="466"/>
      <c r="AO942" s="466"/>
      <c r="AP942" s="466"/>
      <c r="AQ942" s="466"/>
      <c r="AR942" s="466"/>
      <c r="AS942" s="466"/>
      <c r="AT942" s="466"/>
      <c r="AU942" s="466"/>
      <c r="AV942" s="466"/>
      <c r="AW942" s="466"/>
      <c r="AX942" s="466"/>
      <c r="AY942" s="591"/>
      <c r="AZ942" s="78"/>
      <c r="BA942" s="78"/>
    </row>
    <row r="943" spans="1:114" s="59" customFormat="1" ht="82.8" x14ac:dyDescent="0.3">
      <c r="A943" s="466">
        <v>2997</v>
      </c>
      <c r="B943" s="466" t="s">
        <v>8975</v>
      </c>
      <c r="C943" s="466" t="s">
        <v>6896</v>
      </c>
      <c r="D943" s="206" t="s">
        <v>1034</v>
      </c>
      <c r="E943" s="466" t="s">
        <v>6897</v>
      </c>
      <c r="F943" s="466">
        <v>23224</v>
      </c>
      <c r="G943" s="392" t="s">
        <v>6898</v>
      </c>
      <c r="H943" s="466">
        <v>2012</v>
      </c>
      <c r="I943" s="392" t="s">
        <v>6899</v>
      </c>
      <c r="J943" s="488">
        <v>15763</v>
      </c>
      <c r="K943" s="578" t="s">
        <v>6273</v>
      </c>
      <c r="L943" s="392" t="s">
        <v>6560</v>
      </c>
      <c r="M943" s="392" t="s">
        <v>6561</v>
      </c>
      <c r="N943" s="392" t="s">
        <v>6900</v>
      </c>
      <c r="O943" s="392" t="s">
        <v>6901</v>
      </c>
      <c r="P943" s="466" t="s">
        <v>6902</v>
      </c>
      <c r="Q943" s="463" t="s">
        <v>6565</v>
      </c>
      <c r="R943" s="463">
        <v>0</v>
      </c>
      <c r="S943" s="463"/>
      <c r="T943" s="463"/>
      <c r="U943" s="463">
        <f t="shared" si="27"/>
        <v>0</v>
      </c>
      <c r="V943" s="466">
        <v>50</v>
      </c>
      <c r="W943" s="466">
        <v>100</v>
      </c>
      <c r="X943" s="585" t="s">
        <v>8976</v>
      </c>
      <c r="Y943" s="585"/>
      <c r="Z943" s="585"/>
      <c r="AA943" s="585"/>
      <c r="AB943" s="219">
        <v>44</v>
      </c>
      <c r="AC943" s="182"/>
      <c r="AD943" s="466"/>
      <c r="AE943" s="466" t="s">
        <v>8977</v>
      </c>
      <c r="AF943" s="466"/>
      <c r="AG943" s="466"/>
      <c r="AH943" s="466"/>
      <c r="AI943" s="466"/>
      <c r="AJ943" s="466"/>
      <c r="AK943" s="466"/>
      <c r="AL943" s="466"/>
      <c r="AM943" s="466"/>
      <c r="AN943" s="466"/>
      <c r="AO943" s="466"/>
      <c r="AP943" s="466"/>
      <c r="AQ943" s="466"/>
      <c r="AR943" s="466"/>
      <c r="AS943" s="466"/>
      <c r="AT943" s="466"/>
      <c r="AU943" s="466"/>
      <c r="AV943" s="466"/>
      <c r="AW943" s="466"/>
      <c r="AX943" s="466"/>
      <c r="AY943" s="591"/>
      <c r="AZ943" s="78"/>
      <c r="BA943" s="78"/>
    </row>
    <row r="944" spans="1:114" s="59" customFormat="1" ht="82.8" x14ac:dyDescent="0.3">
      <c r="A944" s="466">
        <v>2997</v>
      </c>
      <c r="B944" s="466" t="s">
        <v>8975</v>
      </c>
      <c r="C944" s="466" t="s">
        <v>6903</v>
      </c>
      <c r="D944" s="206" t="s">
        <v>1034</v>
      </c>
      <c r="E944" s="466" t="s">
        <v>6598</v>
      </c>
      <c r="F944" s="584" t="s">
        <v>6599</v>
      </c>
      <c r="G944" s="392" t="s">
        <v>6904</v>
      </c>
      <c r="H944" s="466">
        <v>2012</v>
      </c>
      <c r="I944" s="392" t="s">
        <v>6905</v>
      </c>
      <c r="J944" s="488">
        <f>22800+4680</f>
        <v>27480</v>
      </c>
      <c r="K944" s="578" t="s">
        <v>6273</v>
      </c>
      <c r="L944" s="392" t="s">
        <v>6560</v>
      </c>
      <c r="M944" s="392" t="s">
        <v>6561</v>
      </c>
      <c r="N944" s="392" t="s">
        <v>6906</v>
      </c>
      <c r="O944" s="392" t="s">
        <v>6907</v>
      </c>
      <c r="P944" s="466" t="s">
        <v>6908</v>
      </c>
      <c r="Q944" s="463" t="s">
        <v>6565</v>
      </c>
      <c r="R944" s="463">
        <v>0</v>
      </c>
      <c r="S944" s="463"/>
      <c r="T944" s="463"/>
      <c r="U944" s="463">
        <f t="shared" si="27"/>
        <v>0</v>
      </c>
      <c r="V944" s="466">
        <v>30</v>
      </c>
      <c r="W944" s="466">
        <v>100</v>
      </c>
      <c r="X944" s="585" t="s">
        <v>8976</v>
      </c>
      <c r="Y944" s="585"/>
      <c r="Z944" s="585"/>
      <c r="AA944" s="585"/>
      <c r="AB944" s="219">
        <v>44</v>
      </c>
      <c r="AC944" s="182"/>
      <c r="AD944" s="466"/>
      <c r="AE944" s="466" t="s">
        <v>8977</v>
      </c>
      <c r="AF944" s="466"/>
      <c r="AG944" s="466"/>
      <c r="AH944" s="466"/>
      <c r="AI944" s="466"/>
      <c r="AJ944" s="466"/>
      <c r="AK944" s="466"/>
      <c r="AL944" s="466"/>
      <c r="AM944" s="466"/>
      <c r="AN944" s="466"/>
      <c r="AO944" s="466"/>
      <c r="AP944" s="466"/>
      <c r="AQ944" s="466"/>
      <c r="AR944" s="466"/>
      <c r="AS944" s="466"/>
      <c r="AT944" s="466"/>
      <c r="AU944" s="466"/>
      <c r="AV944" s="466"/>
      <c r="AW944" s="466"/>
      <c r="AX944" s="466"/>
      <c r="AY944" s="591"/>
      <c r="AZ944" s="78"/>
      <c r="BA944" s="78"/>
    </row>
    <row r="945" spans="1:53" s="59" customFormat="1" ht="82.8" x14ac:dyDescent="0.3">
      <c r="A945" s="466">
        <v>2997</v>
      </c>
      <c r="B945" s="466" t="s">
        <v>8975</v>
      </c>
      <c r="C945" s="466" t="s">
        <v>6909</v>
      </c>
      <c r="D945" s="206" t="s">
        <v>1034</v>
      </c>
      <c r="E945" s="466" t="s">
        <v>4484</v>
      </c>
      <c r="F945" s="584" t="s">
        <v>6566</v>
      </c>
      <c r="G945" s="392" t="s">
        <v>6910</v>
      </c>
      <c r="H945" s="466">
        <v>2012</v>
      </c>
      <c r="I945" s="392" t="s">
        <v>6911</v>
      </c>
      <c r="J945" s="488">
        <v>42000</v>
      </c>
      <c r="K945" s="578" t="s">
        <v>6273</v>
      </c>
      <c r="L945" s="392" t="s">
        <v>6560</v>
      </c>
      <c r="M945" s="392" t="s">
        <v>6561</v>
      </c>
      <c r="N945" s="392" t="s">
        <v>6912</v>
      </c>
      <c r="O945" s="392" t="s">
        <v>6913</v>
      </c>
      <c r="P945" s="466" t="s">
        <v>6914</v>
      </c>
      <c r="Q945" s="463" t="s">
        <v>6565</v>
      </c>
      <c r="R945" s="463">
        <v>0</v>
      </c>
      <c r="S945" s="463"/>
      <c r="T945" s="463"/>
      <c r="U945" s="463">
        <f t="shared" si="27"/>
        <v>0</v>
      </c>
      <c r="V945" s="466">
        <v>15</v>
      </c>
      <c r="W945" s="466">
        <v>100</v>
      </c>
      <c r="X945" s="585" t="s">
        <v>8976</v>
      </c>
      <c r="Y945" s="585"/>
      <c r="Z945" s="585"/>
      <c r="AA945" s="585"/>
      <c r="AB945" s="219">
        <v>11</v>
      </c>
      <c r="AC945" s="182"/>
      <c r="AD945" s="466"/>
      <c r="AE945" s="466" t="s">
        <v>8977</v>
      </c>
      <c r="AF945" s="466"/>
      <c r="AG945" s="466"/>
      <c r="AH945" s="466"/>
      <c r="AI945" s="466"/>
      <c r="AJ945" s="466"/>
      <c r="AK945" s="466"/>
      <c r="AL945" s="466"/>
      <c r="AM945" s="466"/>
      <c r="AN945" s="466"/>
      <c r="AO945" s="466"/>
      <c r="AP945" s="466"/>
      <c r="AQ945" s="466"/>
      <c r="AR945" s="466"/>
      <c r="AS945" s="466"/>
      <c r="AT945" s="466"/>
      <c r="AU945" s="466"/>
      <c r="AV945" s="466"/>
      <c r="AW945" s="466"/>
      <c r="AX945" s="466"/>
      <c r="AY945" s="591"/>
      <c r="AZ945" s="78"/>
      <c r="BA945" s="78"/>
    </row>
    <row r="946" spans="1:53" s="59" customFormat="1" ht="82.8" x14ac:dyDescent="0.3">
      <c r="A946" s="466">
        <v>2997</v>
      </c>
      <c r="B946" s="466" t="s">
        <v>8975</v>
      </c>
      <c r="C946" s="466" t="s">
        <v>6915</v>
      </c>
      <c r="D946" s="206" t="s">
        <v>1034</v>
      </c>
      <c r="E946" s="466" t="s">
        <v>6897</v>
      </c>
      <c r="F946" s="466">
        <v>23224</v>
      </c>
      <c r="G946" s="392" t="s">
        <v>4932</v>
      </c>
      <c r="H946" s="466">
        <v>2012</v>
      </c>
      <c r="I946" s="392" t="s">
        <v>6916</v>
      </c>
      <c r="J946" s="488">
        <v>8388</v>
      </c>
      <c r="K946" s="578" t="s">
        <v>6273</v>
      </c>
      <c r="L946" s="392" t="s">
        <v>6560</v>
      </c>
      <c r="M946" s="392" t="s">
        <v>6561</v>
      </c>
      <c r="N946" s="392" t="s">
        <v>6917</v>
      </c>
      <c r="O946" s="392" t="s">
        <v>6918</v>
      </c>
      <c r="P946" s="466" t="s">
        <v>6919</v>
      </c>
      <c r="Q946" s="463" t="s">
        <v>6565</v>
      </c>
      <c r="R946" s="463">
        <v>0</v>
      </c>
      <c r="S946" s="463"/>
      <c r="T946" s="463"/>
      <c r="U946" s="463">
        <f t="shared" si="27"/>
        <v>0</v>
      </c>
      <c r="V946" s="466">
        <v>50</v>
      </c>
      <c r="W946" s="466">
        <v>100</v>
      </c>
      <c r="X946" s="585" t="s">
        <v>8976</v>
      </c>
      <c r="Y946" s="585"/>
      <c r="Z946" s="585"/>
      <c r="AA946" s="585"/>
      <c r="AB946" s="219">
        <v>30</v>
      </c>
      <c r="AC946" s="182"/>
      <c r="AD946" s="466"/>
      <c r="AE946" s="466" t="s">
        <v>8977</v>
      </c>
      <c r="AF946" s="466"/>
      <c r="AG946" s="466"/>
      <c r="AH946" s="466"/>
      <c r="AI946" s="466"/>
      <c r="AJ946" s="466"/>
      <c r="AK946" s="466"/>
      <c r="AL946" s="466"/>
      <c r="AM946" s="466"/>
      <c r="AN946" s="466"/>
      <c r="AO946" s="466"/>
      <c r="AP946" s="466"/>
      <c r="AQ946" s="466"/>
      <c r="AR946" s="466"/>
      <c r="AS946" s="466"/>
      <c r="AT946" s="466"/>
      <c r="AU946" s="466"/>
      <c r="AV946" s="466"/>
      <c r="AW946" s="466"/>
      <c r="AX946" s="466"/>
      <c r="AY946" s="591"/>
      <c r="AZ946" s="78"/>
      <c r="BA946" s="78"/>
    </row>
    <row r="947" spans="1:53" s="59" customFormat="1" ht="153" customHeight="1" x14ac:dyDescent="0.3">
      <c r="A947" s="466">
        <v>2997</v>
      </c>
      <c r="B947" s="466" t="s">
        <v>8975</v>
      </c>
      <c r="C947" s="466" t="s">
        <v>6731</v>
      </c>
      <c r="D947" s="206" t="s">
        <v>1034</v>
      </c>
      <c r="E947" s="466" t="s">
        <v>4484</v>
      </c>
      <c r="F947" s="584" t="s">
        <v>6566</v>
      </c>
      <c r="G947" s="392" t="s">
        <v>6732</v>
      </c>
      <c r="H947" s="466">
        <v>2012</v>
      </c>
      <c r="I947" s="392" t="s">
        <v>6733</v>
      </c>
      <c r="J947" s="488">
        <v>90000</v>
      </c>
      <c r="K947" s="578" t="s">
        <v>6273</v>
      </c>
      <c r="L947" s="392" t="s">
        <v>6560</v>
      </c>
      <c r="M947" s="392" t="s">
        <v>6561</v>
      </c>
      <c r="N947" s="392" t="s">
        <v>6734</v>
      </c>
      <c r="O947" s="392" t="s">
        <v>6735</v>
      </c>
      <c r="P947" s="466" t="s">
        <v>6736</v>
      </c>
      <c r="Q947" s="463" t="s">
        <v>6565</v>
      </c>
      <c r="R947" s="463">
        <v>0</v>
      </c>
      <c r="S947" s="463"/>
      <c r="T947" s="463"/>
      <c r="U947" s="463">
        <f t="shared" si="27"/>
        <v>0</v>
      </c>
      <c r="V947" s="466">
        <v>35</v>
      </c>
      <c r="W947" s="466">
        <v>100</v>
      </c>
      <c r="X947" s="585" t="s">
        <v>8976</v>
      </c>
      <c r="Y947" s="585"/>
      <c r="Z947" s="585"/>
      <c r="AA947" s="585"/>
      <c r="AB947" s="219">
        <v>4</v>
      </c>
      <c r="AC947" s="182"/>
      <c r="AD947" s="466"/>
      <c r="AE947" s="466" t="s">
        <v>8977</v>
      </c>
      <c r="AF947" s="466"/>
      <c r="AG947" s="466"/>
      <c r="AH947" s="466"/>
      <c r="AI947" s="466"/>
      <c r="AJ947" s="466"/>
      <c r="AK947" s="466"/>
      <c r="AL947" s="466"/>
      <c r="AM947" s="466"/>
      <c r="AN947" s="466"/>
      <c r="AO947" s="466"/>
      <c r="AP947" s="466"/>
      <c r="AQ947" s="466"/>
      <c r="AR947" s="466"/>
      <c r="AS947" s="466"/>
      <c r="AT947" s="466"/>
      <c r="AU947" s="466"/>
      <c r="AV947" s="466"/>
      <c r="AW947" s="466"/>
      <c r="AX947" s="466"/>
      <c r="AY947" s="591"/>
      <c r="AZ947" s="78"/>
      <c r="BA947" s="78"/>
    </row>
    <row r="948" spans="1:53" s="59" customFormat="1" ht="117" customHeight="1" x14ac:dyDescent="0.3">
      <c r="A948" s="466">
        <v>2997</v>
      </c>
      <c r="B948" s="466" t="s">
        <v>8975</v>
      </c>
      <c r="C948" s="466" t="s">
        <v>6920</v>
      </c>
      <c r="D948" s="206" t="s">
        <v>1034</v>
      </c>
      <c r="E948" s="466" t="s">
        <v>5492</v>
      </c>
      <c r="F948" s="584" t="s">
        <v>6587</v>
      </c>
      <c r="G948" s="392" t="s">
        <v>6921</v>
      </c>
      <c r="H948" s="466">
        <v>2012</v>
      </c>
      <c r="I948" s="392" t="s">
        <v>6922</v>
      </c>
      <c r="J948" s="488">
        <v>34822</v>
      </c>
      <c r="K948" s="578" t="s">
        <v>6273</v>
      </c>
      <c r="L948" s="392" t="s">
        <v>6560</v>
      </c>
      <c r="M948" s="392" t="s">
        <v>6561</v>
      </c>
      <c r="N948" s="392" t="s">
        <v>6923</v>
      </c>
      <c r="O948" s="392" t="s">
        <v>6924</v>
      </c>
      <c r="P948" s="466" t="s">
        <v>6925</v>
      </c>
      <c r="Q948" s="463" t="s">
        <v>6565</v>
      </c>
      <c r="R948" s="463">
        <v>0</v>
      </c>
      <c r="S948" s="463"/>
      <c r="T948" s="463"/>
      <c r="U948" s="463">
        <f t="shared" ref="U948:U952" si="28">SUM(R948:T948)</f>
        <v>0</v>
      </c>
      <c r="V948" s="466">
        <v>0</v>
      </c>
      <c r="W948" s="466">
        <v>100</v>
      </c>
      <c r="X948" s="585" t="s">
        <v>8976</v>
      </c>
      <c r="Y948" s="585"/>
      <c r="Z948" s="585"/>
      <c r="AA948" s="585"/>
      <c r="AB948" s="219">
        <v>44</v>
      </c>
      <c r="AC948" s="182"/>
      <c r="AD948" s="466"/>
      <c r="AE948" s="466" t="s">
        <v>8977</v>
      </c>
      <c r="AF948" s="466"/>
      <c r="AG948" s="466"/>
      <c r="AH948" s="466"/>
      <c r="AI948" s="466"/>
      <c r="AJ948" s="466"/>
      <c r="AK948" s="466"/>
      <c r="AL948" s="466"/>
      <c r="AM948" s="466"/>
      <c r="AN948" s="466"/>
      <c r="AO948" s="466"/>
      <c r="AP948" s="466"/>
      <c r="AQ948" s="466"/>
      <c r="AR948" s="466"/>
      <c r="AS948" s="466"/>
      <c r="AT948" s="466"/>
      <c r="AU948" s="466"/>
      <c r="AV948" s="466"/>
      <c r="AW948" s="466"/>
      <c r="AX948" s="466"/>
      <c r="AY948" s="591"/>
      <c r="AZ948" s="78"/>
      <c r="BA948" s="78"/>
    </row>
    <row r="949" spans="1:53" s="59" customFormat="1" ht="82.8" x14ac:dyDescent="0.3">
      <c r="A949" s="466">
        <v>2997</v>
      </c>
      <c r="B949" s="466" t="s">
        <v>8975</v>
      </c>
      <c r="C949" s="466" t="s">
        <v>6926</v>
      </c>
      <c r="D949" s="206" t="s">
        <v>1034</v>
      </c>
      <c r="E949" s="466" t="s">
        <v>6598</v>
      </c>
      <c r="F949" s="584" t="s">
        <v>6599</v>
      </c>
      <c r="G949" s="392" t="s">
        <v>6927</v>
      </c>
      <c r="H949" s="466">
        <v>2012</v>
      </c>
      <c r="I949" s="392" t="s">
        <v>6928</v>
      </c>
      <c r="J949" s="488">
        <v>1519</v>
      </c>
      <c r="K949" s="578" t="s">
        <v>6273</v>
      </c>
      <c r="L949" s="392" t="s">
        <v>6560</v>
      </c>
      <c r="M949" s="392" t="s">
        <v>6561</v>
      </c>
      <c r="N949" s="392" t="s">
        <v>6929</v>
      </c>
      <c r="O949" s="392" t="s">
        <v>6930</v>
      </c>
      <c r="P949" s="466" t="s">
        <v>6931</v>
      </c>
      <c r="Q949" s="463" t="s">
        <v>6565</v>
      </c>
      <c r="R949" s="463">
        <v>0</v>
      </c>
      <c r="S949" s="463"/>
      <c r="T949" s="463"/>
      <c r="U949" s="463">
        <f t="shared" si="28"/>
        <v>0</v>
      </c>
      <c r="V949" s="466">
        <v>70</v>
      </c>
      <c r="W949" s="466">
        <v>100</v>
      </c>
      <c r="X949" s="585" t="s">
        <v>8976</v>
      </c>
      <c r="Y949" s="585"/>
      <c r="Z949" s="585"/>
      <c r="AA949" s="585"/>
      <c r="AB949" s="219">
        <v>30</v>
      </c>
      <c r="AC949" s="182"/>
      <c r="AD949" s="466"/>
      <c r="AE949" s="466" t="s">
        <v>8977</v>
      </c>
      <c r="AF949" s="466"/>
      <c r="AG949" s="466"/>
      <c r="AH949" s="466"/>
      <c r="AI949" s="466"/>
      <c r="AJ949" s="466"/>
      <c r="AK949" s="466"/>
      <c r="AL949" s="466"/>
      <c r="AM949" s="466"/>
      <c r="AN949" s="466"/>
      <c r="AO949" s="466"/>
      <c r="AP949" s="466"/>
      <c r="AQ949" s="466"/>
      <c r="AR949" s="466"/>
      <c r="AS949" s="466"/>
      <c r="AT949" s="466"/>
      <c r="AU949" s="466"/>
      <c r="AV949" s="466"/>
      <c r="AW949" s="466"/>
      <c r="AX949" s="466"/>
      <c r="AY949" s="591"/>
      <c r="AZ949" s="78"/>
      <c r="BA949" s="78"/>
    </row>
    <row r="950" spans="1:53" s="59" customFormat="1" ht="125.25" customHeight="1" x14ac:dyDescent="0.3">
      <c r="A950" s="466">
        <v>2997</v>
      </c>
      <c r="B950" s="466" t="s">
        <v>8975</v>
      </c>
      <c r="C950" s="466" t="s">
        <v>6737</v>
      </c>
      <c r="D950" s="206" t="s">
        <v>1034</v>
      </c>
      <c r="E950" s="466" t="s">
        <v>6738</v>
      </c>
      <c r="F950" s="584" t="s">
        <v>6739</v>
      </c>
      <c r="G950" s="392" t="s">
        <v>6740</v>
      </c>
      <c r="H950" s="466">
        <v>2012</v>
      </c>
      <c r="I950" s="392" t="s">
        <v>6741</v>
      </c>
      <c r="J950" s="488">
        <v>228000</v>
      </c>
      <c r="K950" s="578" t="s">
        <v>6273</v>
      </c>
      <c r="L950" s="392" t="s">
        <v>6560</v>
      </c>
      <c r="M950" s="392" t="s">
        <v>6561</v>
      </c>
      <c r="N950" s="392" t="s">
        <v>6742</v>
      </c>
      <c r="O950" s="392" t="s">
        <v>6743</v>
      </c>
      <c r="P950" s="466" t="s">
        <v>6744</v>
      </c>
      <c r="Q950" s="463" t="s">
        <v>6565</v>
      </c>
      <c r="R950" s="463">
        <v>0</v>
      </c>
      <c r="S950" s="463"/>
      <c r="T950" s="463"/>
      <c r="U950" s="463">
        <f t="shared" si="28"/>
        <v>0</v>
      </c>
      <c r="V950" s="466">
        <v>14</v>
      </c>
      <c r="W950" s="466">
        <v>100</v>
      </c>
      <c r="X950" s="585" t="s">
        <v>8976</v>
      </c>
      <c r="Y950" s="585"/>
      <c r="Z950" s="585"/>
      <c r="AA950" s="585"/>
      <c r="AB950" s="219">
        <v>30</v>
      </c>
      <c r="AC950" s="182"/>
      <c r="AD950" s="466"/>
      <c r="AE950" s="466" t="s">
        <v>8977</v>
      </c>
      <c r="AF950" s="466"/>
      <c r="AG950" s="466"/>
      <c r="AH950" s="466"/>
      <c r="AI950" s="466"/>
      <c r="AJ950" s="466"/>
      <c r="AK950" s="466"/>
      <c r="AL950" s="466"/>
      <c r="AM950" s="466"/>
      <c r="AN950" s="466"/>
      <c r="AO950" s="466"/>
      <c r="AP950" s="466"/>
      <c r="AQ950" s="466"/>
      <c r="AR950" s="466"/>
      <c r="AS950" s="466"/>
      <c r="AT950" s="466"/>
      <c r="AU950" s="466"/>
      <c r="AV950" s="466"/>
      <c r="AW950" s="466"/>
      <c r="AX950" s="466"/>
      <c r="AY950" s="591"/>
      <c r="AZ950" s="78"/>
      <c r="BA950" s="78"/>
    </row>
    <row r="951" spans="1:53" s="59" customFormat="1" ht="129.75" customHeight="1" x14ac:dyDescent="0.3">
      <c r="A951" s="466">
        <v>2997</v>
      </c>
      <c r="B951" s="466" t="s">
        <v>8975</v>
      </c>
      <c r="C951" s="466" t="s">
        <v>6745</v>
      </c>
      <c r="D951" s="206" t="s">
        <v>1034</v>
      </c>
      <c r="E951" s="466" t="s">
        <v>4898</v>
      </c>
      <c r="F951" s="584" t="s">
        <v>4899</v>
      </c>
      <c r="G951" s="392" t="s">
        <v>6746</v>
      </c>
      <c r="H951" s="466">
        <v>2012</v>
      </c>
      <c r="I951" s="392" t="s">
        <v>6747</v>
      </c>
      <c r="J951" s="488">
        <v>81600</v>
      </c>
      <c r="K951" s="578" t="s">
        <v>6273</v>
      </c>
      <c r="L951" s="392" t="s">
        <v>6560</v>
      </c>
      <c r="M951" s="392" t="s">
        <v>6561</v>
      </c>
      <c r="N951" s="392" t="s">
        <v>6748</v>
      </c>
      <c r="O951" s="392" t="s">
        <v>6749</v>
      </c>
      <c r="P951" s="466" t="s">
        <v>6750</v>
      </c>
      <c r="Q951" s="463" t="s">
        <v>6565</v>
      </c>
      <c r="R951" s="463">
        <v>0</v>
      </c>
      <c r="S951" s="463"/>
      <c r="T951" s="463"/>
      <c r="U951" s="463">
        <f t="shared" si="28"/>
        <v>0</v>
      </c>
      <c r="V951" s="466">
        <v>50</v>
      </c>
      <c r="W951" s="466">
        <v>100</v>
      </c>
      <c r="X951" s="585" t="s">
        <v>8976</v>
      </c>
      <c r="Y951" s="585"/>
      <c r="Z951" s="585"/>
      <c r="AA951" s="585"/>
      <c r="AB951" s="219">
        <v>4</v>
      </c>
      <c r="AC951" s="182"/>
      <c r="AD951" s="466"/>
      <c r="AE951" s="466" t="s">
        <v>8977</v>
      </c>
      <c r="AF951" s="466"/>
      <c r="AG951" s="466"/>
      <c r="AH951" s="466"/>
      <c r="AI951" s="466"/>
      <c r="AJ951" s="466"/>
      <c r="AK951" s="466"/>
      <c r="AL951" s="466"/>
      <c r="AM951" s="466"/>
      <c r="AN951" s="466"/>
      <c r="AO951" s="466"/>
      <c r="AP951" s="466"/>
      <c r="AQ951" s="466"/>
      <c r="AR951" s="466"/>
      <c r="AS951" s="466"/>
      <c r="AT951" s="466"/>
      <c r="AU951" s="466"/>
      <c r="AV951" s="466"/>
      <c r="AW951" s="466"/>
      <c r="AX951" s="466"/>
      <c r="AY951" s="591"/>
      <c r="AZ951" s="78"/>
      <c r="BA951" s="78"/>
    </row>
    <row r="952" spans="1:53" s="59" customFormat="1" ht="216" customHeight="1" x14ac:dyDescent="0.3">
      <c r="A952" s="466">
        <v>2997</v>
      </c>
      <c r="B952" s="466" t="s">
        <v>8975</v>
      </c>
      <c r="C952" s="466" t="s">
        <v>6932</v>
      </c>
      <c r="D952" s="206" t="s">
        <v>1034</v>
      </c>
      <c r="E952" s="466" t="s">
        <v>6556</v>
      </c>
      <c r="F952" s="584" t="s">
        <v>6557</v>
      </c>
      <c r="G952" s="392" t="s">
        <v>6933</v>
      </c>
      <c r="H952" s="466">
        <v>2012</v>
      </c>
      <c r="I952" s="392" t="s">
        <v>6934</v>
      </c>
      <c r="J952" s="488">
        <v>8129</v>
      </c>
      <c r="K952" s="578" t="s">
        <v>6273</v>
      </c>
      <c r="L952" s="392" t="s">
        <v>6560</v>
      </c>
      <c r="M952" s="392" t="s">
        <v>6561</v>
      </c>
      <c r="N952" s="392" t="s">
        <v>6935</v>
      </c>
      <c r="O952" s="392" t="s">
        <v>6936</v>
      </c>
      <c r="P952" s="466" t="s">
        <v>6937</v>
      </c>
      <c r="Q952" s="463" t="s">
        <v>6565</v>
      </c>
      <c r="R952" s="463">
        <v>0</v>
      </c>
      <c r="S952" s="463"/>
      <c r="T952" s="463"/>
      <c r="U952" s="463">
        <f t="shared" si="28"/>
        <v>0</v>
      </c>
      <c r="V952" s="466">
        <v>26</v>
      </c>
      <c r="W952" s="466">
        <v>100</v>
      </c>
      <c r="X952" s="585" t="s">
        <v>8976</v>
      </c>
      <c r="Y952" s="585"/>
      <c r="Z952" s="585"/>
      <c r="AA952" s="585"/>
      <c r="AB952" s="219">
        <v>44</v>
      </c>
      <c r="AC952" s="182"/>
      <c r="AD952" s="466"/>
      <c r="AE952" s="466" t="s">
        <v>8977</v>
      </c>
      <c r="AF952" s="466"/>
      <c r="AG952" s="466"/>
      <c r="AH952" s="466"/>
      <c r="AI952" s="466"/>
      <c r="AJ952" s="466"/>
      <c r="AK952" s="466"/>
      <c r="AL952" s="466"/>
      <c r="AM952" s="466"/>
      <c r="AN952" s="466"/>
      <c r="AO952" s="466"/>
      <c r="AP952" s="466"/>
      <c r="AQ952" s="466"/>
      <c r="AR952" s="466"/>
      <c r="AS952" s="466"/>
      <c r="AT952" s="466"/>
      <c r="AU952" s="466"/>
      <c r="AV952" s="466"/>
      <c r="AW952" s="466"/>
      <c r="AX952" s="466"/>
      <c r="AY952" s="591"/>
      <c r="AZ952" s="78"/>
      <c r="BA952" s="78"/>
    </row>
    <row r="953" spans="1:53" s="79" customFormat="1" ht="82.8" x14ac:dyDescent="0.3">
      <c r="A953" s="466">
        <v>3006</v>
      </c>
      <c r="B953" s="466" t="s">
        <v>8984</v>
      </c>
      <c r="C953" s="466"/>
      <c r="D953" s="592"/>
      <c r="E953" s="466" t="s">
        <v>7058</v>
      </c>
      <c r="F953" s="584" t="s">
        <v>7059</v>
      </c>
      <c r="G953" s="466" t="s">
        <v>7060</v>
      </c>
      <c r="H953" s="466">
        <v>2011</v>
      </c>
      <c r="I953" s="466" t="s">
        <v>8985</v>
      </c>
      <c r="J953" s="463">
        <v>359400</v>
      </c>
      <c r="K953" s="578" t="s">
        <v>6273</v>
      </c>
      <c r="L953" s="466" t="s">
        <v>7061</v>
      </c>
      <c r="M953" s="466" t="s">
        <v>7062</v>
      </c>
      <c r="N953" s="466" t="s">
        <v>7063</v>
      </c>
      <c r="O953" s="466" t="s">
        <v>7064</v>
      </c>
      <c r="P953" s="466">
        <v>48</v>
      </c>
      <c r="Q953" s="588">
        <v>110</v>
      </c>
      <c r="R953" s="463">
        <v>0</v>
      </c>
      <c r="S953" s="463">
        <v>200</v>
      </c>
      <c r="T953" s="463">
        <v>35</v>
      </c>
      <c r="U953" s="588">
        <f>SUM(R953:T953)</f>
        <v>235</v>
      </c>
      <c r="V953" s="466">
        <v>80</v>
      </c>
      <c r="W953" s="466">
        <v>100</v>
      </c>
      <c r="X953" s="593" t="s">
        <v>7065</v>
      </c>
      <c r="Y953" s="594"/>
      <c r="Z953" s="594"/>
      <c r="AA953" s="594"/>
      <c r="AB953" s="595">
        <v>4</v>
      </c>
      <c r="AC953" s="466"/>
      <c r="AD953" s="588"/>
      <c r="AE953" s="588">
        <v>4</v>
      </c>
      <c r="AF953" s="466">
        <v>40</v>
      </c>
      <c r="AG953" s="466">
        <v>108008</v>
      </c>
      <c r="AH953" s="466" t="s">
        <v>7058</v>
      </c>
      <c r="AI953" s="466">
        <v>80</v>
      </c>
      <c r="AJ953" s="466"/>
      <c r="AK953" s="466"/>
      <c r="AL953" s="466"/>
      <c r="AM953" s="466"/>
      <c r="AN953" s="466"/>
      <c r="AO953" s="466"/>
      <c r="AP953" s="466"/>
      <c r="AQ953" s="466"/>
      <c r="AR953" s="466"/>
      <c r="AS953" s="466" t="s">
        <v>8986</v>
      </c>
      <c r="AT953" s="466"/>
      <c r="AU953" s="466"/>
      <c r="AV953" s="466"/>
      <c r="AW953" s="589"/>
      <c r="AX953" s="466"/>
      <c r="AY953" s="586"/>
    </row>
    <row r="954" spans="1:53" s="79" customFormat="1" ht="110.4" x14ac:dyDescent="0.3">
      <c r="A954" s="466">
        <v>3006</v>
      </c>
      <c r="B954" s="466" t="s">
        <v>8984</v>
      </c>
      <c r="C954" s="466"/>
      <c r="D954" s="135"/>
      <c r="E954" s="466" t="s">
        <v>5485</v>
      </c>
      <c r="F954" s="584" t="s">
        <v>699</v>
      </c>
      <c r="G954" s="466" t="s">
        <v>7009</v>
      </c>
      <c r="H954" s="466">
        <v>2013</v>
      </c>
      <c r="I954" s="466" t="s">
        <v>701</v>
      </c>
      <c r="J954" s="463">
        <v>2277900</v>
      </c>
      <c r="K954" s="578" t="s">
        <v>6273</v>
      </c>
      <c r="L954" s="466" t="s">
        <v>702</v>
      </c>
      <c r="M954" s="466" t="s">
        <v>703</v>
      </c>
      <c r="N954" s="466" t="s">
        <v>704</v>
      </c>
      <c r="O954" s="466" t="s">
        <v>705</v>
      </c>
      <c r="P954" s="466">
        <v>65</v>
      </c>
      <c r="Q954" s="588">
        <v>110</v>
      </c>
      <c r="R954" s="463">
        <v>0</v>
      </c>
      <c r="S954" s="463">
        <v>200</v>
      </c>
      <c r="T954" s="463">
        <v>35</v>
      </c>
      <c r="U954" s="588">
        <f>SUM(R954:T954)</f>
        <v>235</v>
      </c>
      <c r="V954" s="591">
        <v>100</v>
      </c>
      <c r="W954" s="466">
        <v>100</v>
      </c>
      <c r="X954" s="593" t="s">
        <v>7010</v>
      </c>
      <c r="Y954" s="594"/>
      <c r="Z954" s="594"/>
      <c r="AA954" s="594"/>
      <c r="AB954" s="595">
        <v>60</v>
      </c>
      <c r="AC954" s="466"/>
      <c r="AD954" s="588">
        <v>60</v>
      </c>
      <c r="AE954" s="588">
        <v>4</v>
      </c>
      <c r="AF954" s="466">
        <v>100</v>
      </c>
      <c r="AG954" s="466" t="s">
        <v>8987</v>
      </c>
      <c r="AH954" s="466" t="s">
        <v>5485</v>
      </c>
      <c r="AI954" s="466">
        <v>30</v>
      </c>
      <c r="AJ954" s="466" t="s">
        <v>8988</v>
      </c>
      <c r="AK954" s="466" t="s">
        <v>7798</v>
      </c>
      <c r="AL954" s="466">
        <v>20</v>
      </c>
      <c r="AM954" s="466" t="s">
        <v>8989</v>
      </c>
      <c r="AN954" s="586" t="s">
        <v>8990</v>
      </c>
      <c r="AO954" s="466">
        <v>15</v>
      </c>
      <c r="AP954" s="466" t="s">
        <v>8991</v>
      </c>
      <c r="AQ954" s="466" t="s">
        <v>8992</v>
      </c>
      <c r="AR954" s="466">
        <v>20</v>
      </c>
      <c r="AS954" s="466" t="s">
        <v>8142</v>
      </c>
      <c r="AT954" s="466" t="s">
        <v>8993</v>
      </c>
      <c r="AU954" s="466">
        <v>10</v>
      </c>
      <c r="AV954" s="466" t="s">
        <v>8994</v>
      </c>
      <c r="AW954" s="589" t="s">
        <v>8995</v>
      </c>
      <c r="AX954" s="466">
        <v>5</v>
      </c>
      <c r="AY954" s="586"/>
    </row>
    <row r="955" spans="1:53" s="79" customFormat="1" ht="69" x14ac:dyDescent="0.3">
      <c r="A955" s="466">
        <v>3006</v>
      </c>
      <c r="B955" s="466" t="s">
        <v>8984</v>
      </c>
      <c r="C955" s="466"/>
      <c r="D955" s="135"/>
      <c r="E955" s="466" t="s">
        <v>6960</v>
      </c>
      <c r="F955" s="584" t="s">
        <v>6961</v>
      </c>
      <c r="G955" s="466" t="s">
        <v>6982</v>
      </c>
      <c r="H955" s="466">
        <v>2010</v>
      </c>
      <c r="I955" s="466" t="s">
        <v>8996</v>
      </c>
      <c r="J955" s="463">
        <v>215879.78</v>
      </c>
      <c r="K955" s="578" t="s">
        <v>6273</v>
      </c>
      <c r="L955" s="466" t="s">
        <v>6963</v>
      </c>
      <c r="M955" s="466" t="s">
        <v>6964</v>
      </c>
      <c r="N955" s="466" t="s">
        <v>6983</v>
      </c>
      <c r="O955" s="466" t="s">
        <v>6984</v>
      </c>
      <c r="P955" s="466">
        <v>12</v>
      </c>
      <c r="Q955" s="588">
        <v>250</v>
      </c>
      <c r="R955" s="463">
        <v>0</v>
      </c>
      <c r="S955" s="463">
        <f>Q955*0.3</f>
        <v>75</v>
      </c>
      <c r="T955" s="463">
        <f>+Q955*0.5</f>
        <v>125</v>
      </c>
      <c r="U955" s="588">
        <f>SUM(R955:T955)</f>
        <v>200</v>
      </c>
      <c r="V955" s="466">
        <v>95</v>
      </c>
      <c r="W955" s="466">
        <v>100</v>
      </c>
      <c r="X955" s="593" t="s">
        <v>8997</v>
      </c>
      <c r="Y955" s="594"/>
      <c r="Z955" s="594"/>
      <c r="AA955" s="594"/>
      <c r="AB955" s="595">
        <v>4</v>
      </c>
      <c r="AC955" s="466"/>
      <c r="AD955" s="588"/>
      <c r="AE955" s="588">
        <v>4</v>
      </c>
      <c r="AF955" s="466">
        <v>100</v>
      </c>
      <c r="AG955" s="466"/>
      <c r="AH955" s="466" t="s">
        <v>6985</v>
      </c>
      <c r="AI955" s="466">
        <v>40</v>
      </c>
      <c r="AJ955" s="466"/>
      <c r="AK955" s="466" t="s">
        <v>8998</v>
      </c>
      <c r="AL955" s="466">
        <v>60</v>
      </c>
      <c r="AM955" s="466"/>
      <c r="AN955" s="466"/>
      <c r="AO955" s="466"/>
      <c r="AP955" s="466"/>
      <c r="AQ955" s="466"/>
      <c r="AR955" s="466"/>
      <c r="AS955" s="466" t="s">
        <v>8999</v>
      </c>
      <c r="AT955" s="466"/>
      <c r="AU955" s="466"/>
      <c r="AV955" s="466"/>
      <c r="AW955" s="589"/>
      <c r="AX955" s="466"/>
      <c r="AY955" s="586"/>
    </row>
    <row r="956" spans="1:53" s="79" customFormat="1" ht="41.4" x14ac:dyDescent="0.3">
      <c r="A956" s="466">
        <v>3006</v>
      </c>
      <c r="B956" s="466" t="s">
        <v>8984</v>
      </c>
      <c r="C956" s="466"/>
      <c r="D956" s="135"/>
      <c r="E956" s="466" t="s">
        <v>6960</v>
      </c>
      <c r="F956" s="584" t="s">
        <v>6961</v>
      </c>
      <c r="G956" s="466" t="s">
        <v>6962</v>
      </c>
      <c r="H956" s="466">
        <v>2010</v>
      </c>
      <c r="I956" s="466" t="s">
        <v>9000</v>
      </c>
      <c r="J956" s="596">
        <v>99600</v>
      </c>
      <c r="K956" s="578" t="s">
        <v>6273</v>
      </c>
      <c r="L956" s="466" t="s">
        <v>6963</v>
      </c>
      <c r="M956" s="466" t="s">
        <v>6964</v>
      </c>
      <c r="N956" s="466" t="s">
        <v>6965</v>
      </c>
      <c r="O956" s="466" t="s">
        <v>6966</v>
      </c>
      <c r="P956" s="466">
        <v>24</v>
      </c>
      <c r="Q956" s="588">
        <v>100</v>
      </c>
      <c r="R956" s="463">
        <v>0</v>
      </c>
      <c r="S956" s="463">
        <f>Q956*0.3</f>
        <v>30</v>
      </c>
      <c r="T956" s="463">
        <f>+Q956*0.5</f>
        <v>50</v>
      </c>
      <c r="U956" s="588">
        <f>SUM(R956:T956)</f>
        <v>80</v>
      </c>
      <c r="V956" s="466">
        <v>80</v>
      </c>
      <c r="W956" s="466">
        <v>100</v>
      </c>
      <c r="X956" s="593" t="s">
        <v>8997</v>
      </c>
      <c r="Y956" s="594"/>
      <c r="Z956" s="594"/>
      <c r="AA956" s="594"/>
      <c r="AB956" s="595">
        <v>4</v>
      </c>
      <c r="AC956" s="466"/>
      <c r="AD956" s="588"/>
      <c r="AE956" s="588">
        <v>4</v>
      </c>
      <c r="AF956" s="466">
        <v>100</v>
      </c>
      <c r="AG956" s="466"/>
      <c r="AH956" s="466" t="s">
        <v>6985</v>
      </c>
      <c r="AI956" s="466">
        <v>40</v>
      </c>
      <c r="AJ956" s="466"/>
      <c r="AK956" s="466" t="s">
        <v>8998</v>
      </c>
      <c r="AL956" s="466">
        <v>60</v>
      </c>
      <c r="AM956" s="466"/>
      <c r="AN956" s="466"/>
      <c r="AO956" s="466"/>
      <c r="AP956" s="466"/>
      <c r="AQ956" s="466"/>
      <c r="AR956" s="466"/>
      <c r="AS956" s="466" t="s">
        <v>8999</v>
      </c>
      <c r="AT956" s="466"/>
      <c r="AU956" s="466"/>
      <c r="AV956" s="466"/>
      <c r="AW956" s="589"/>
      <c r="AX956" s="466"/>
      <c r="AY956" s="586"/>
    </row>
    <row r="957" spans="1:53" s="79" customFormat="1" ht="41.4" x14ac:dyDescent="0.3">
      <c r="A957" s="466">
        <v>3006</v>
      </c>
      <c r="B957" s="466" t="s">
        <v>8984</v>
      </c>
      <c r="C957" s="466"/>
      <c r="D957" s="135"/>
      <c r="E957" s="466" t="s">
        <v>6975</v>
      </c>
      <c r="F957" s="584" t="s">
        <v>6976</v>
      </c>
      <c r="G957" s="466" t="s">
        <v>6977</v>
      </c>
      <c r="H957" s="466">
        <v>2010</v>
      </c>
      <c r="I957" s="466" t="s">
        <v>9001</v>
      </c>
      <c r="J957" s="463">
        <v>85956</v>
      </c>
      <c r="K957" s="578" t="s">
        <v>6273</v>
      </c>
      <c r="L957" s="466" t="s">
        <v>6978</v>
      </c>
      <c r="M957" s="466" t="s">
        <v>6979</v>
      </c>
      <c r="N957" s="466" t="s">
        <v>6980</v>
      </c>
      <c r="O957" s="597" t="s">
        <v>6981</v>
      </c>
      <c r="P957" s="466">
        <v>10</v>
      </c>
      <c r="Q957" s="588">
        <v>50</v>
      </c>
      <c r="R957" s="463">
        <v>0</v>
      </c>
      <c r="S957" s="463">
        <v>5</v>
      </c>
      <c r="T957" s="463">
        <v>9</v>
      </c>
      <c r="U957" s="588">
        <f t="shared" ref="U957:U979" si="29">SUM(R957:T957)</f>
        <v>14</v>
      </c>
      <c r="V957" s="466">
        <v>80</v>
      </c>
      <c r="W957" s="466">
        <v>100</v>
      </c>
      <c r="X957" s="593" t="s">
        <v>8997</v>
      </c>
      <c r="Y957" s="594"/>
      <c r="Z957" s="594"/>
      <c r="AA957" s="594"/>
      <c r="AB957" s="595">
        <v>60</v>
      </c>
      <c r="AC957" s="466"/>
      <c r="AD957" s="588"/>
      <c r="AE957" s="588">
        <v>4</v>
      </c>
      <c r="AF957" s="466">
        <v>90</v>
      </c>
      <c r="AG957" s="466"/>
      <c r="AH957" s="466"/>
      <c r="AI957" s="466"/>
      <c r="AJ957" s="466"/>
      <c r="AK957" s="466"/>
      <c r="AL957" s="466"/>
      <c r="AM957" s="466"/>
      <c r="AN957" s="466"/>
      <c r="AO957" s="466"/>
      <c r="AP957" s="466"/>
      <c r="AQ957" s="466"/>
      <c r="AR957" s="466"/>
      <c r="AS957" s="466" t="s">
        <v>9002</v>
      </c>
      <c r="AT957" s="466"/>
      <c r="AU957" s="466"/>
      <c r="AV957" s="466"/>
      <c r="AW957" s="589"/>
      <c r="AX957" s="466"/>
      <c r="AY957" s="586"/>
    </row>
    <row r="958" spans="1:53" s="79" customFormat="1" ht="151.80000000000001" x14ac:dyDescent="0.3">
      <c r="A958" s="466">
        <v>3006</v>
      </c>
      <c r="B958" s="466" t="s">
        <v>8984</v>
      </c>
      <c r="C958" s="466"/>
      <c r="D958" s="227"/>
      <c r="E958" s="466" t="s">
        <v>2486</v>
      </c>
      <c r="F958" s="584" t="s">
        <v>7039</v>
      </c>
      <c r="G958" s="466" t="s">
        <v>7040</v>
      </c>
      <c r="H958" s="466">
        <v>2010</v>
      </c>
      <c r="I958" s="466" t="s">
        <v>7041</v>
      </c>
      <c r="J958" s="463">
        <v>167680.73000000001</v>
      </c>
      <c r="K958" s="578" t="s">
        <v>6273</v>
      </c>
      <c r="L958" s="229" t="s">
        <v>7042</v>
      </c>
      <c r="M958" s="229" t="s">
        <v>7043</v>
      </c>
      <c r="N958" s="466" t="s">
        <v>7044</v>
      </c>
      <c r="O958" s="466" t="s">
        <v>7045</v>
      </c>
      <c r="P958" s="466" t="s">
        <v>7046</v>
      </c>
      <c r="Q958" s="588">
        <v>65</v>
      </c>
      <c r="R958" s="463">
        <v>0</v>
      </c>
      <c r="S958" s="463">
        <v>1.5</v>
      </c>
      <c r="T958" s="463">
        <v>70</v>
      </c>
      <c r="U958" s="588">
        <f t="shared" si="29"/>
        <v>71.5</v>
      </c>
      <c r="V958" s="466">
        <v>100</v>
      </c>
      <c r="W958" s="466">
        <v>100</v>
      </c>
      <c r="X958" s="593" t="s">
        <v>7047</v>
      </c>
      <c r="Y958" s="594"/>
      <c r="Z958" s="594"/>
      <c r="AA958" s="594"/>
      <c r="AB958" s="595">
        <v>4</v>
      </c>
      <c r="AC958" s="466"/>
      <c r="AD958" s="588"/>
      <c r="AE958" s="588">
        <v>4</v>
      </c>
      <c r="AF958" s="466">
        <v>100</v>
      </c>
      <c r="AG958" s="466" t="s">
        <v>2391</v>
      </c>
      <c r="AH958" s="466" t="s">
        <v>2486</v>
      </c>
      <c r="AI958" s="466">
        <v>100</v>
      </c>
      <c r="AJ958" s="466"/>
      <c r="AK958" s="466"/>
      <c r="AL958" s="466"/>
      <c r="AM958" s="466"/>
      <c r="AN958" s="466"/>
      <c r="AO958" s="466"/>
      <c r="AP958" s="466"/>
      <c r="AQ958" s="466"/>
      <c r="AR958" s="466"/>
      <c r="AS958" s="466" t="s">
        <v>9003</v>
      </c>
      <c r="AT958" s="466"/>
      <c r="AU958" s="466"/>
      <c r="AV958" s="466"/>
      <c r="AW958" s="589"/>
      <c r="AX958" s="466"/>
      <c r="AY958" s="586"/>
    </row>
    <row r="959" spans="1:53" s="80" customFormat="1" ht="69" x14ac:dyDescent="0.3">
      <c r="A959" s="466">
        <v>3006</v>
      </c>
      <c r="B959" s="466" t="s">
        <v>8984</v>
      </c>
      <c r="C959" s="466"/>
      <c r="D959" s="135"/>
      <c r="E959" s="466" t="s">
        <v>6994</v>
      </c>
      <c r="F959" s="584" t="s">
        <v>6995</v>
      </c>
      <c r="G959" s="466" t="s">
        <v>6996</v>
      </c>
      <c r="H959" s="466">
        <v>2010</v>
      </c>
      <c r="I959" s="466" t="s">
        <v>6997</v>
      </c>
      <c r="J959" s="463">
        <v>399600</v>
      </c>
      <c r="K959" s="578" t="s">
        <v>6273</v>
      </c>
      <c r="L959" s="597" t="s">
        <v>6998</v>
      </c>
      <c r="M959" s="466" t="s">
        <v>6999</v>
      </c>
      <c r="N959" s="229" t="s">
        <v>7000</v>
      </c>
      <c r="O959" s="597" t="s">
        <v>7001</v>
      </c>
      <c r="P959" s="466">
        <v>27</v>
      </c>
      <c r="Q959" s="588"/>
      <c r="R959" s="463">
        <v>0</v>
      </c>
      <c r="S959" s="463">
        <v>8.5</v>
      </c>
      <c r="T959" s="463">
        <v>10.5</v>
      </c>
      <c r="U959" s="588">
        <f t="shared" si="29"/>
        <v>19</v>
      </c>
      <c r="V959" s="466">
        <v>35</v>
      </c>
      <c r="W959" s="466">
        <v>100</v>
      </c>
      <c r="X959" s="593" t="s">
        <v>8997</v>
      </c>
      <c r="Y959" s="594"/>
      <c r="Z959" s="594"/>
      <c r="AA959" s="594"/>
      <c r="AB959" s="595">
        <v>4</v>
      </c>
      <c r="AC959" s="466"/>
      <c r="AD959" s="588"/>
      <c r="AE959" s="588">
        <v>4</v>
      </c>
      <c r="AF959" s="466"/>
      <c r="AG959" s="466"/>
      <c r="AH959" s="466"/>
      <c r="AI959" s="466"/>
      <c r="AJ959" s="466"/>
      <c r="AK959" s="466"/>
      <c r="AL959" s="466"/>
      <c r="AM959" s="466"/>
      <c r="AN959" s="466"/>
      <c r="AO959" s="466"/>
      <c r="AP959" s="466"/>
      <c r="AQ959" s="466"/>
      <c r="AR959" s="466"/>
      <c r="AS959" s="466" t="s">
        <v>9003</v>
      </c>
      <c r="AT959" s="466"/>
      <c r="AU959" s="466"/>
      <c r="AV959" s="466"/>
      <c r="AW959" s="589"/>
      <c r="AX959" s="466"/>
      <c r="AY959" s="396"/>
    </row>
    <row r="960" spans="1:53" s="80" customFormat="1" ht="96.6" x14ac:dyDescent="0.3">
      <c r="A960" s="466">
        <v>3006</v>
      </c>
      <c r="B960" s="466" t="s">
        <v>8984</v>
      </c>
      <c r="C960" s="466"/>
      <c r="D960" s="135"/>
      <c r="E960" s="466" t="s">
        <v>7002</v>
      </c>
      <c r="F960" s="584" t="s">
        <v>879</v>
      </c>
      <c r="G960" s="466" t="s">
        <v>7011</v>
      </c>
      <c r="H960" s="466">
        <v>2010</v>
      </c>
      <c r="I960" s="466" t="s">
        <v>8985</v>
      </c>
      <c r="J960" s="463">
        <v>87874.559999999998</v>
      </c>
      <c r="K960" s="578" t="s">
        <v>6273</v>
      </c>
      <c r="L960" s="466" t="s">
        <v>7012</v>
      </c>
      <c r="M960" s="466" t="s">
        <v>7013</v>
      </c>
      <c r="N960" s="466" t="s">
        <v>7014</v>
      </c>
      <c r="O960" s="466" t="s">
        <v>7015</v>
      </c>
      <c r="P960" s="466">
        <v>4</v>
      </c>
      <c r="Q960" s="588">
        <v>50</v>
      </c>
      <c r="R960" s="463">
        <v>0</v>
      </c>
      <c r="S960" s="463">
        <v>5</v>
      </c>
      <c r="T960" s="463">
        <v>9</v>
      </c>
      <c r="U960" s="588">
        <f t="shared" si="29"/>
        <v>14</v>
      </c>
      <c r="V960" s="466">
        <v>80</v>
      </c>
      <c r="W960" s="466">
        <v>100</v>
      </c>
      <c r="X960" s="593" t="s">
        <v>7008</v>
      </c>
      <c r="Y960" s="594"/>
      <c r="Z960" s="594"/>
      <c r="AA960" s="594"/>
      <c r="AB960" s="595">
        <v>44</v>
      </c>
      <c r="AC960" s="466"/>
      <c r="AD960" s="588">
        <v>50</v>
      </c>
      <c r="AE960" s="588">
        <v>4</v>
      </c>
      <c r="AF960" s="466">
        <v>70</v>
      </c>
      <c r="AG960" s="466" t="s">
        <v>9004</v>
      </c>
      <c r="AH960" s="466" t="s">
        <v>9005</v>
      </c>
      <c r="AI960" s="466">
        <v>60</v>
      </c>
      <c r="AJ960" s="466" t="s">
        <v>9004</v>
      </c>
      <c r="AK960" s="466" t="s">
        <v>9006</v>
      </c>
      <c r="AL960" s="466">
        <v>10</v>
      </c>
      <c r="AM960" s="466"/>
      <c r="AN960" s="466"/>
      <c r="AO960" s="466"/>
      <c r="AP960" s="466"/>
      <c r="AQ960" s="466"/>
      <c r="AR960" s="466"/>
      <c r="AS960" s="466" t="s">
        <v>6665</v>
      </c>
      <c r="AT960" s="466"/>
      <c r="AU960" s="466"/>
      <c r="AV960" s="466"/>
      <c r="AW960" s="589"/>
      <c r="AX960" s="466"/>
      <c r="AY960" s="396"/>
    </row>
    <row r="961" spans="1:114" s="80" customFormat="1" ht="96.6" x14ac:dyDescent="0.3">
      <c r="A961" s="466">
        <v>3006</v>
      </c>
      <c r="B961" s="466" t="s">
        <v>8984</v>
      </c>
      <c r="C961" s="466"/>
      <c r="D961" s="135"/>
      <c r="E961" s="466" t="s">
        <v>7002</v>
      </c>
      <c r="F961" s="584" t="s">
        <v>879</v>
      </c>
      <c r="G961" s="466" t="s">
        <v>7053</v>
      </c>
      <c r="H961" s="466">
        <v>2010</v>
      </c>
      <c r="I961" s="466" t="s">
        <v>9007</v>
      </c>
      <c r="J961" s="463">
        <v>47449.71</v>
      </c>
      <c r="K961" s="578" t="s">
        <v>6273</v>
      </c>
      <c r="L961" s="466" t="s">
        <v>7054</v>
      </c>
      <c r="M961" s="466" t="s">
        <v>7055</v>
      </c>
      <c r="N961" s="466" t="s">
        <v>7056</v>
      </c>
      <c r="O961" s="466" t="s">
        <v>7057</v>
      </c>
      <c r="P961" s="466">
        <v>3</v>
      </c>
      <c r="Q961" s="588">
        <v>50</v>
      </c>
      <c r="R961" s="463">
        <v>0</v>
      </c>
      <c r="S961" s="463">
        <v>5</v>
      </c>
      <c r="T961" s="463">
        <v>9</v>
      </c>
      <c r="U961" s="588">
        <f t="shared" si="29"/>
        <v>14</v>
      </c>
      <c r="V961" s="466">
        <v>75</v>
      </c>
      <c r="W961" s="466">
        <v>100</v>
      </c>
      <c r="X961" s="593" t="s">
        <v>7008</v>
      </c>
      <c r="Y961" s="594"/>
      <c r="Z961" s="594"/>
      <c r="AA961" s="594"/>
      <c r="AB961" s="595">
        <v>44</v>
      </c>
      <c r="AC961" s="466"/>
      <c r="AD961" s="588">
        <v>50</v>
      </c>
      <c r="AE961" s="588">
        <v>4</v>
      </c>
      <c r="AF961" s="466">
        <v>75</v>
      </c>
      <c r="AG961" s="466" t="s">
        <v>9008</v>
      </c>
      <c r="AH961" s="466" t="s">
        <v>9009</v>
      </c>
      <c r="AI961" s="466">
        <v>75</v>
      </c>
      <c r="AJ961" s="466"/>
      <c r="AK961" s="466"/>
      <c r="AL961" s="466"/>
      <c r="AM961" s="466"/>
      <c r="AN961" s="466"/>
      <c r="AO961" s="466"/>
      <c r="AP961" s="466"/>
      <c r="AQ961" s="466"/>
      <c r="AR961" s="466"/>
      <c r="AS961" s="466" t="s">
        <v>6665</v>
      </c>
      <c r="AT961" s="466"/>
      <c r="AU961" s="466"/>
      <c r="AV961" s="466"/>
      <c r="AW961" s="589"/>
      <c r="AX961" s="466"/>
      <c r="AY961" s="396"/>
    </row>
    <row r="962" spans="1:114" s="80" customFormat="1" ht="69" x14ac:dyDescent="0.3">
      <c r="A962" s="466">
        <v>3006</v>
      </c>
      <c r="B962" s="466" t="s">
        <v>8984</v>
      </c>
      <c r="C962" s="466"/>
      <c r="D962" s="135"/>
      <c r="E962" s="466" t="s">
        <v>7023</v>
      </c>
      <c r="F962" s="584" t="s">
        <v>7024</v>
      </c>
      <c r="G962" s="466" t="s">
        <v>7025</v>
      </c>
      <c r="H962" s="466">
        <v>2011</v>
      </c>
      <c r="I962" s="466" t="s">
        <v>9010</v>
      </c>
      <c r="J962" s="463">
        <v>30719.33</v>
      </c>
      <c r="K962" s="578" t="s">
        <v>6273</v>
      </c>
      <c r="L962" s="466" t="s">
        <v>7026</v>
      </c>
      <c r="M962" s="466" t="s">
        <v>7027</v>
      </c>
      <c r="N962" s="466" t="s">
        <v>7028</v>
      </c>
      <c r="O962" s="466" t="s">
        <v>7029</v>
      </c>
      <c r="P962" s="466">
        <v>29</v>
      </c>
      <c r="Q962" s="588">
        <v>40</v>
      </c>
      <c r="R962" s="463">
        <v>0</v>
      </c>
      <c r="S962" s="463">
        <v>5</v>
      </c>
      <c r="T962" s="463">
        <v>9</v>
      </c>
      <c r="U962" s="588">
        <v>15</v>
      </c>
      <c r="V962" s="466">
        <v>100</v>
      </c>
      <c r="W962" s="466">
        <v>100</v>
      </c>
      <c r="X962" s="593" t="s">
        <v>8997</v>
      </c>
      <c r="Y962" s="594"/>
      <c r="Z962" s="594"/>
      <c r="AA962" s="594"/>
      <c r="AB962" s="595">
        <v>60</v>
      </c>
      <c r="AC962" s="466"/>
      <c r="AD962" s="588"/>
      <c r="AE962" s="588">
        <v>4</v>
      </c>
      <c r="AF962" s="466"/>
      <c r="AG962" s="466"/>
      <c r="AH962" s="466"/>
      <c r="AI962" s="466"/>
      <c r="AJ962" s="466"/>
      <c r="AK962" s="466"/>
      <c r="AL962" s="466"/>
      <c r="AM962" s="466"/>
      <c r="AN962" s="466"/>
      <c r="AO962" s="466"/>
      <c r="AP962" s="466"/>
      <c r="AQ962" s="466"/>
      <c r="AR962" s="466"/>
      <c r="AS962" s="466" t="s">
        <v>9011</v>
      </c>
      <c r="AT962" s="466"/>
      <c r="AU962" s="466"/>
      <c r="AV962" s="466"/>
      <c r="AW962" s="589"/>
      <c r="AX962" s="466"/>
      <c r="AY962" s="396"/>
    </row>
    <row r="963" spans="1:114" s="80" customFormat="1" ht="96.6" x14ac:dyDescent="0.3">
      <c r="A963" s="466">
        <v>3006</v>
      </c>
      <c r="B963" s="466" t="s">
        <v>8984</v>
      </c>
      <c r="C963" s="466"/>
      <c r="D963" s="135"/>
      <c r="E963" s="466" t="s">
        <v>7023</v>
      </c>
      <c r="F963" s="584" t="s">
        <v>7024</v>
      </c>
      <c r="G963" s="466" t="s">
        <v>7048</v>
      </c>
      <c r="H963" s="466">
        <v>2010</v>
      </c>
      <c r="I963" s="466" t="s">
        <v>9012</v>
      </c>
      <c r="J963" s="463">
        <v>47998.559999999998</v>
      </c>
      <c r="K963" s="578" t="s">
        <v>6273</v>
      </c>
      <c r="L963" s="466" t="s">
        <v>7049</v>
      </c>
      <c r="M963" s="466" t="s">
        <v>7050</v>
      </c>
      <c r="N963" s="466" t="s">
        <v>7051</v>
      </c>
      <c r="O963" s="466" t="s">
        <v>7052</v>
      </c>
      <c r="P963" s="466">
        <v>8</v>
      </c>
      <c r="Q963" s="588">
        <v>50</v>
      </c>
      <c r="R963" s="463">
        <v>0</v>
      </c>
      <c r="S963" s="463">
        <v>5</v>
      </c>
      <c r="T963" s="463">
        <v>9</v>
      </c>
      <c r="U963" s="588">
        <f t="shared" si="29"/>
        <v>14</v>
      </c>
      <c r="V963" s="466">
        <v>100</v>
      </c>
      <c r="W963" s="466">
        <v>100</v>
      </c>
      <c r="X963" s="593" t="s">
        <v>8997</v>
      </c>
      <c r="Y963" s="594"/>
      <c r="Z963" s="594"/>
      <c r="AA963" s="594"/>
      <c r="AB963" s="595">
        <v>60</v>
      </c>
      <c r="AC963" s="466"/>
      <c r="AD963" s="588"/>
      <c r="AE963" s="588">
        <v>4</v>
      </c>
      <c r="AF963" s="466"/>
      <c r="AG963" s="466"/>
      <c r="AH963" s="466"/>
      <c r="AI963" s="466"/>
      <c r="AJ963" s="466"/>
      <c r="AK963" s="466"/>
      <c r="AL963" s="466"/>
      <c r="AM963" s="466"/>
      <c r="AN963" s="466"/>
      <c r="AO963" s="466"/>
      <c r="AP963" s="466"/>
      <c r="AQ963" s="466"/>
      <c r="AR963" s="466"/>
      <c r="AS963" s="466" t="s">
        <v>9013</v>
      </c>
      <c r="AT963" s="466"/>
      <c r="AU963" s="466"/>
      <c r="AV963" s="466"/>
      <c r="AW963" s="589"/>
      <c r="AX963" s="466"/>
      <c r="AY963" s="396"/>
    </row>
    <row r="964" spans="1:114" s="80" customFormat="1" ht="207" x14ac:dyDescent="0.3">
      <c r="A964" s="466">
        <v>3006</v>
      </c>
      <c r="B964" s="466" t="s">
        <v>8984</v>
      </c>
      <c r="C964" s="466"/>
      <c r="D964" s="135"/>
      <c r="E964" s="466" t="s">
        <v>7107</v>
      </c>
      <c r="F964" s="584" t="s">
        <v>7108</v>
      </c>
      <c r="G964" s="466" t="s">
        <v>7109</v>
      </c>
      <c r="H964" s="466">
        <v>2010</v>
      </c>
      <c r="I964" s="466" t="s">
        <v>7110</v>
      </c>
      <c r="J964" s="463">
        <v>149862</v>
      </c>
      <c r="K964" s="578" t="s">
        <v>6273</v>
      </c>
      <c r="L964" s="466" t="s">
        <v>7111</v>
      </c>
      <c r="M964" s="466" t="s">
        <v>7112</v>
      </c>
      <c r="N964" s="466" t="s">
        <v>7113</v>
      </c>
      <c r="O964" s="466" t="s">
        <v>7114</v>
      </c>
      <c r="P964" s="466" t="s">
        <v>7115</v>
      </c>
      <c r="Q964" s="588">
        <v>55</v>
      </c>
      <c r="R964" s="463">
        <v>0</v>
      </c>
      <c r="S964" s="463">
        <v>10</v>
      </c>
      <c r="T964" s="463">
        <v>9</v>
      </c>
      <c r="U964" s="588">
        <f t="shared" si="29"/>
        <v>19</v>
      </c>
      <c r="V964" s="466">
        <v>86</v>
      </c>
      <c r="W964" s="466">
        <v>100</v>
      </c>
      <c r="X964" s="593" t="s">
        <v>8997</v>
      </c>
      <c r="Y964" s="594"/>
      <c r="Z964" s="594"/>
      <c r="AA964" s="594"/>
      <c r="AB964" s="595">
        <v>4</v>
      </c>
      <c r="AC964" s="466"/>
      <c r="AD964" s="588"/>
      <c r="AE964" s="588">
        <v>4</v>
      </c>
      <c r="AF964" s="466">
        <v>70</v>
      </c>
      <c r="AG964" s="466" t="s">
        <v>821</v>
      </c>
      <c r="AH964" s="466" t="s">
        <v>9014</v>
      </c>
      <c r="AI964" s="466"/>
      <c r="AJ964" s="466"/>
      <c r="AK964" s="466"/>
      <c r="AL964" s="466"/>
      <c r="AM964" s="466"/>
      <c r="AN964" s="466"/>
      <c r="AO964" s="466"/>
      <c r="AP964" s="466"/>
      <c r="AQ964" s="466"/>
      <c r="AR964" s="466"/>
      <c r="AS964" s="466" t="s">
        <v>9015</v>
      </c>
      <c r="AT964" s="466"/>
      <c r="AU964" s="466"/>
      <c r="AV964" s="466"/>
      <c r="AW964" s="589"/>
      <c r="AX964" s="466"/>
      <c r="AY964" s="396"/>
    </row>
    <row r="965" spans="1:114" s="80" customFormat="1" ht="110.4" x14ac:dyDescent="0.3">
      <c r="A965" s="466">
        <v>3006</v>
      </c>
      <c r="B965" s="466" t="s">
        <v>8984</v>
      </c>
      <c r="C965" s="466"/>
      <c r="D965" s="135"/>
      <c r="E965" s="466" t="s">
        <v>6946</v>
      </c>
      <c r="F965" s="584" t="s">
        <v>6947</v>
      </c>
      <c r="G965" s="466" t="s">
        <v>6948</v>
      </c>
      <c r="H965" s="466">
        <v>2012</v>
      </c>
      <c r="I965" s="466" t="s">
        <v>6949</v>
      </c>
      <c r="J965" s="463">
        <v>227979.6</v>
      </c>
      <c r="K965" s="578" t="s">
        <v>6273</v>
      </c>
      <c r="L965" s="466" t="s">
        <v>6950</v>
      </c>
      <c r="M965" s="466" t="s">
        <v>6951</v>
      </c>
      <c r="N965" s="466" t="s">
        <v>6952</v>
      </c>
      <c r="O965" s="466" t="s">
        <v>6953</v>
      </c>
      <c r="P965" s="466">
        <v>52</v>
      </c>
      <c r="Q965" s="588">
        <v>17.18</v>
      </c>
      <c r="R965" s="463">
        <v>0</v>
      </c>
      <c r="S965" s="463">
        <v>3.06</v>
      </c>
      <c r="T965" s="463">
        <v>14.12</v>
      </c>
      <c r="U965" s="588">
        <f t="shared" si="29"/>
        <v>17.18</v>
      </c>
      <c r="V965" s="466">
        <v>100</v>
      </c>
      <c r="W965" s="466">
        <v>100</v>
      </c>
      <c r="X965" s="593" t="s">
        <v>6954</v>
      </c>
      <c r="Y965" s="594"/>
      <c r="Z965" s="594"/>
      <c r="AA965" s="594"/>
      <c r="AB965" s="595">
        <v>31</v>
      </c>
      <c r="AC965" s="466"/>
      <c r="AD965" s="588">
        <v>14.12</v>
      </c>
      <c r="AE965" s="588">
        <v>4</v>
      </c>
      <c r="AF965" s="466">
        <v>80</v>
      </c>
      <c r="AG965" s="466"/>
      <c r="AH965" s="466" t="s">
        <v>9016</v>
      </c>
      <c r="AI965" s="466">
        <v>100</v>
      </c>
      <c r="AJ965" s="466"/>
      <c r="AK965" s="466"/>
      <c r="AL965" s="466"/>
      <c r="AM965" s="466"/>
      <c r="AN965" s="466"/>
      <c r="AO965" s="466"/>
      <c r="AP965" s="466"/>
      <c r="AQ965" s="466"/>
      <c r="AR965" s="466"/>
      <c r="AS965" s="466" t="s">
        <v>9017</v>
      </c>
      <c r="AT965" s="466"/>
      <c r="AU965" s="466"/>
      <c r="AV965" s="466"/>
      <c r="AW965" s="589"/>
      <c r="AX965" s="466"/>
      <c r="AY965" s="396"/>
    </row>
    <row r="966" spans="1:114" s="80" customFormat="1" ht="69" x14ac:dyDescent="0.3">
      <c r="A966" s="466">
        <v>3006</v>
      </c>
      <c r="B966" s="466" t="s">
        <v>8984</v>
      </c>
      <c r="C966" s="466"/>
      <c r="D966" s="135"/>
      <c r="E966" s="466" t="s">
        <v>7016</v>
      </c>
      <c r="F966" s="584" t="s">
        <v>7017</v>
      </c>
      <c r="G966" s="466" t="s">
        <v>7066</v>
      </c>
      <c r="H966" s="466">
        <v>2010</v>
      </c>
      <c r="I966" s="466" t="s">
        <v>7067</v>
      </c>
      <c r="J966" s="463">
        <v>118920</v>
      </c>
      <c r="K966" s="578" t="s">
        <v>6273</v>
      </c>
      <c r="L966" s="466" t="s">
        <v>7068</v>
      </c>
      <c r="M966" s="466" t="s">
        <v>7069</v>
      </c>
      <c r="N966" s="466" t="s">
        <v>7070</v>
      </c>
      <c r="O966" s="466" t="s">
        <v>7071</v>
      </c>
      <c r="P966" s="466" t="s">
        <v>7072</v>
      </c>
      <c r="Q966" s="588">
        <v>5</v>
      </c>
      <c r="R966" s="463">
        <v>0</v>
      </c>
      <c r="S966" s="463"/>
      <c r="T966" s="463">
        <v>5</v>
      </c>
      <c r="U966" s="588">
        <f t="shared" si="29"/>
        <v>5</v>
      </c>
      <c r="V966" s="466">
        <v>50</v>
      </c>
      <c r="W966" s="466">
        <v>100</v>
      </c>
      <c r="X966" s="593" t="s">
        <v>8997</v>
      </c>
      <c r="Y966" s="594"/>
      <c r="Z966" s="594"/>
      <c r="AA966" s="594"/>
      <c r="AB966" s="595">
        <v>60</v>
      </c>
      <c r="AC966" s="466"/>
      <c r="AD966" s="588"/>
      <c r="AE966" s="588">
        <v>4</v>
      </c>
      <c r="AF966" s="466">
        <v>80</v>
      </c>
      <c r="AG966" s="466"/>
      <c r="AH966" s="466"/>
      <c r="AI966" s="466"/>
      <c r="AJ966" s="466"/>
      <c r="AK966" s="466"/>
      <c r="AL966" s="466"/>
      <c r="AM966" s="466"/>
      <c r="AN966" s="466"/>
      <c r="AO966" s="466"/>
      <c r="AP966" s="466"/>
      <c r="AQ966" s="466"/>
      <c r="AR966" s="466"/>
      <c r="AS966" s="466" t="s">
        <v>9018</v>
      </c>
      <c r="AT966" s="466"/>
      <c r="AU966" s="466"/>
      <c r="AV966" s="466"/>
      <c r="AW966" s="589"/>
      <c r="AX966" s="466"/>
      <c r="AY966" s="396"/>
    </row>
    <row r="967" spans="1:114" s="80" customFormat="1" ht="82.8" x14ac:dyDescent="0.3">
      <c r="A967" s="466">
        <v>3006</v>
      </c>
      <c r="B967" s="466" t="s">
        <v>8984</v>
      </c>
      <c r="C967" s="466"/>
      <c r="D967" s="135"/>
      <c r="E967" s="466" t="s">
        <v>7080</v>
      </c>
      <c r="F967" s="584" t="s">
        <v>7081</v>
      </c>
      <c r="G967" s="466" t="s">
        <v>7082</v>
      </c>
      <c r="H967" s="466">
        <v>2011</v>
      </c>
      <c r="I967" s="466" t="s">
        <v>7083</v>
      </c>
      <c r="J967" s="463">
        <v>13033.22</v>
      </c>
      <c r="K967" s="578" t="s">
        <v>6273</v>
      </c>
      <c r="L967" s="466" t="s">
        <v>6942</v>
      </c>
      <c r="M967" s="466" t="s">
        <v>6943</v>
      </c>
      <c r="N967" s="466" t="s">
        <v>7084</v>
      </c>
      <c r="O967" s="466" t="s">
        <v>7085</v>
      </c>
      <c r="P967" s="466">
        <v>35</v>
      </c>
      <c r="Q967" s="588">
        <v>30</v>
      </c>
      <c r="R967" s="463">
        <v>0</v>
      </c>
      <c r="S967" s="463">
        <v>5</v>
      </c>
      <c r="T967" s="463">
        <v>25</v>
      </c>
      <c r="U967" s="588">
        <f t="shared" si="29"/>
        <v>30</v>
      </c>
      <c r="V967" s="466">
        <v>75</v>
      </c>
      <c r="W967" s="466">
        <v>100</v>
      </c>
      <c r="X967" s="593" t="s">
        <v>8997</v>
      </c>
      <c r="Y967" s="594"/>
      <c r="Z967" s="594"/>
      <c r="AA967" s="594"/>
      <c r="AB967" s="595">
        <v>25</v>
      </c>
      <c r="AC967" s="466"/>
      <c r="AD967" s="588">
        <v>25</v>
      </c>
      <c r="AE967" s="588">
        <v>4</v>
      </c>
      <c r="AF967" s="466">
        <v>50</v>
      </c>
      <c r="AG967" s="466" t="s">
        <v>4743</v>
      </c>
      <c r="AH967" s="466" t="s">
        <v>4690</v>
      </c>
      <c r="AI967" s="466">
        <v>50</v>
      </c>
      <c r="AJ967" s="466"/>
      <c r="AK967" s="466"/>
      <c r="AL967" s="466"/>
      <c r="AM967" s="466"/>
      <c r="AN967" s="466"/>
      <c r="AO967" s="466"/>
      <c r="AP967" s="466"/>
      <c r="AQ967" s="466"/>
      <c r="AR967" s="466"/>
      <c r="AS967" s="466" t="s">
        <v>9019</v>
      </c>
      <c r="AT967" s="466"/>
      <c r="AU967" s="466"/>
      <c r="AV967" s="466"/>
      <c r="AW967" s="589"/>
      <c r="AX967" s="466"/>
      <c r="AY967" s="396"/>
    </row>
    <row r="968" spans="1:114" s="80" customFormat="1" ht="82.8" x14ac:dyDescent="0.3">
      <c r="A968" s="466">
        <v>3006</v>
      </c>
      <c r="B968" s="466" t="s">
        <v>8984</v>
      </c>
      <c r="C968" s="466"/>
      <c r="D968" s="135"/>
      <c r="E968" s="466" t="s">
        <v>6938</v>
      </c>
      <c r="F968" s="584" t="s">
        <v>6939</v>
      </c>
      <c r="G968" s="466" t="s">
        <v>6940</v>
      </c>
      <c r="H968" s="466">
        <v>2010</v>
      </c>
      <c r="I968" s="466" t="s">
        <v>6941</v>
      </c>
      <c r="J968" s="463">
        <v>38640</v>
      </c>
      <c r="K968" s="578" t="s">
        <v>6273</v>
      </c>
      <c r="L968" s="466" t="s">
        <v>6942</v>
      </c>
      <c r="M968" s="466" t="s">
        <v>6943</v>
      </c>
      <c r="N968" s="466" t="s">
        <v>6944</v>
      </c>
      <c r="O968" s="466" t="s">
        <v>6945</v>
      </c>
      <c r="P968" s="466">
        <v>9</v>
      </c>
      <c r="Q968" s="588">
        <v>40</v>
      </c>
      <c r="R968" s="463">
        <v>0</v>
      </c>
      <c r="S968" s="463">
        <v>15.2</v>
      </c>
      <c r="T968" s="463">
        <v>25</v>
      </c>
      <c r="U968" s="588">
        <f t="shared" si="29"/>
        <v>40.200000000000003</v>
      </c>
      <c r="V968" s="466">
        <v>60</v>
      </c>
      <c r="W968" s="466">
        <v>100</v>
      </c>
      <c r="X968" s="593" t="s">
        <v>8997</v>
      </c>
      <c r="Y968" s="594"/>
      <c r="Z968" s="594"/>
      <c r="AA968" s="594"/>
      <c r="AB968" s="595">
        <v>31</v>
      </c>
      <c r="AC968" s="466"/>
      <c r="AD968" s="588">
        <v>25</v>
      </c>
      <c r="AE968" s="588">
        <v>4</v>
      </c>
      <c r="AF968" s="466">
        <v>40</v>
      </c>
      <c r="AG968" s="466" t="s">
        <v>4743</v>
      </c>
      <c r="AH968" s="466" t="s">
        <v>4690</v>
      </c>
      <c r="AI968" s="466">
        <v>40</v>
      </c>
      <c r="AJ968" s="466"/>
      <c r="AK968" s="466"/>
      <c r="AL968" s="466"/>
      <c r="AM968" s="466"/>
      <c r="AN968" s="466"/>
      <c r="AO968" s="466"/>
      <c r="AP968" s="466"/>
      <c r="AQ968" s="466"/>
      <c r="AR968" s="466"/>
      <c r="AS968" s="466" t="s">
        <v>9019</v>
      </c>
      <c r="AT968" s="466"/>
      <c r="AU968" s="466"/>
      <c r="AV968" s="466"/>
      <c r="AW968" s="589"/>
      <c r="AX968" s="466"/>
      <c r="AY968" s="396"/>
    </row>
    <row r="969" spans="1:114" s="80" customFormat="1" ht="96.6" x14ac:dyDescent="0.3">
      <c r="A969" s="466">
        <v>3006</v>
      </c>
      <c r="B969" s="466" t="s">
        <v>8984</v>
      </c>
      <c r="C969" s="466"/>
      <c r="D969" s="135"/>
      <c r="E969" s="466" t="s">
        <v>7092</v>
      </c>
      <c r="F969" s="584" t="s">
        <v>7093</v>
      </c>
      <c r="G969" s="466" t="s">
        <v>7094</v>
      </c>
      <c r="H969" s="466">
        <v>2012</v>
      </c>
      <c r="I969" s="466" t="s">
        <v>7095</v>
      </c>
      <c r="J969" s="463">
        <v>119868</v>
      </c>
      <c r="K969" s="578" t="s">
        <v>6273</v>
      </c>
      <c r="L969" s="466" t="s">
        <v>7096</v>
      </c>
      <c r="M969" s="466" t="s">
        <v>7097</v>
      </c>
      <c r="N969" s="466" t="s">
        <v>7098</v>
      </c>
      <c r="O969" s="466" t="s">
        <v>7099</v>
      </c>
      <c r="P969" s="466">
        <v>55</v>
      </c>
      <c r="Q969" s="588" t="s">
        <v>7100</v>
      </c>
      <c r="R969" s="463">
        <v>0</v>
      </c>
      <c r="S969" s="463">
        <v>35</v>
      </c>
      <c r="T969" s="463">
        <v>65</v>
      </c>
      <c r="U969" s="588">
        <f t="shared" si="29"/>
        <v>100</v>
      </c>
      <c r="V969" s="466">
        <v>30</v>
      </c>
      <c r="W969" s="466">
        <v>100</v>
      </c>
      <c r="X969" s="593" t="s">
        <v>6974</v>
      </c>
      <c r="Y969" s="594"/>
      <c r="Z969" s="594"/>
      <c r="AA969" s="594"/>
      <c r="AB969" s="595">
        <v>4</v>
      </c>
      <c r="AC969" s="466"/>
      <c r="AD969" s="588">
        <v>65</v>
      </c>
      <c r="AE969" s="588">
        <v>4</v>
      </c>
      <c r="AF969" s="466">
        <v>30</v>
      </c>
      <c r="AG969" s="466" t="s">
        <v>9020</v>
      </c>
      <c r="AH969" s="466" t="s">
        <v>9021</v>
      </c>
      <c r="AI969" s="466">
        <v>100</v>
      </c>
      <c r="AJ969" s="466"/>
      <c r="AK969" s="466"/>
      <c r="AL969" s="466"/>
      <c r="AM969" s="466"/>
      <c r="AN969" s="466"/>
      <c r="AO969" s="466"/>
      <c r="AP969" s="466"/>
      <c r="AQ969" s="466"/>
      <c r="AR969" s="466"/>
      <c r="AS969" s="466" t="s">
        <v>9022</v>
      </c>
      <c r="AT969" s="466"/>
      <c r="AU969" s="466"/>
      <c r="AV969" s="466"/>
      <c r="AW969" s="589"/>
      <c r="AX969" s="466"/>
      <c r="AY969" s="396"/>
    </row>
    <row r="970" spans="1:114" s="80" customFormat="1" ht="55.2" x14ac:dyDescent="0.3">
      <c r="A970" s="466">
        <v>3006</v>
      </c>
      <c r="B970" s="466" t="s">
        <v>8984</v>
      </c>
      <c r="C970" s="466"/>
      <c r="D970" s="135"/>
      <c r="E970" s="466" t="s">
        <v>6967</v>
      </c>
      <c r="F970" s="584"/>
      <c r="G970" s="466" t="s">
        <v>6968</v>
      </c>
      <c r="H970" s="466">
        <v>2012</v>
      </c>
      <c r="I970" s="466" t="s">
        <v>6969</v>
      </c>
      <c r="J970" s="463">
        <v>901896</v>
      </c>
      <c r="K970" s="578" t="s">
        <v>6273</v>
      </c>
      <c r="L970" s="466" t="s">
        <v>6970</v>
      </c>
      <c r="M970" s="466" t="s">
        <v>6971</v>
      </c>
      <c r="N970" s="466" t="s">
        <v>6972</v>
      </c>
      <c r="O970" s="466" t="s">
        <v>6973</v>
      </c>
      <c r="P970" s="466">
        <v>25</v>
      </c>
      <c r="Q970" s="588" t="s">
        <v>9023</v>
      </c>
      <c r="R970" s="463">
        <v>0</v>
      </c>
      <c r="S970" s="463"/>
      <c r="T970" s="463">
        <v>65</v>
      </c>
      <c r="U970" s="588">
        <f t="shared" si="29"/>
        <v>65</v>
      </c>
      <c r="V970" s="466">
        <v>30</v>
      </c>
      <c r="W970" s="466">
        <v>100</v>
      </c>
      <c r="X970" s="593" t="s">
        <v>6974</v>
      </c>
      <c r="Y970" s="594"/>
      <c r="Z970" s="594"/>
      <c r="AA970" s="594"/>
      <c r="AB970" s="595">
        <v>60</v>
      </c>
      <c r="AC970" s="466"/>
      <c r="AD970" s="588">
        <v>65</v>
      </c>
      <c r="AE970" s="588">
        <v>4</v>
      </c>
      <c r="AF970" s="466">
        <v>0</v>
      </c>
      <c r="AG970" s="466"/>
      <c r="AH970" s="466" t="s">
        <v>9021</v>
      </c>
      <c r="AI970" s="466">
        <v>100</v>
      </c>
      <c r="AJ970" s="466"/>
      <c r="AK970" s="466"/>
      <c r="AL970" s="466"/>
      <c r="AM970" s="466"/>
      <c r="AN970" s="466"/>
      <c r="AO970" s="466"/>
      <c r="AP970" s="466"/>
      <c r="AQ970" s="466"/>
      <c r="AR970" s="466"/>
      <c r="AS970" s="466" t="s">
        <v>9024</v>
      </c>
      <c r="AT970" s="466"/>
      <c r="AU970" s="466"/>
      <c r="AV970" s="466"/>
      <c r="AW970" s="589"/>
      <c r="AX970" s="466"/>
      <c r="AY970" s="396"/>
    </row>
    <row r="971" spans="1:114" s="82" customFormat="1" ht="82.8" x14ac:dyDescent="0.3">
      <c r="A971" s="466">
        <v>3006</v>
      </c>
      <c r="B971" s="466" t="s">
        <v>8984</v>
      </c>
      <c r="C971" s="466"/>
      <c r="D971" s="135"/>
      <c r="E971" s="466" t="s">
        <v>7073</v>
      </c>
      <c r="F971" s="584" t="s">
        <v>7074</v>
      </c>
      <c r="G971" s="466" t="s">
        <v>7075</v>
      </c>
      <c r="H971" s="466">
        <v>2010</v>
      </c>
      <c r="I971" s="466" t="s">
        <v>9025</v>
      </c>
      <c r="J971" s="463">
        <v>262049.81</v>
      </c>
      <c r="K971" s="578" t="s">
        <v>6273</v>
      </c>
      <c r="L971" s="466" t="s">
        <v>7076</v>
      </c>
      <c r="M971" s="466" t="s">
        <v>7077</v>
      </c>
      <c r="N971" s="466" t="s">
        <v>7078</v>
      </c>
      <c r="O971" s="466" t="s">
        <v>7079</v>
      </c>
      <c r="P971" s="466">
        <v>23</v>
      </c>
      <c r="Q971" s="588"/>
      <c r="R971" s="463">
        <v>0</v>
      </c>
      <c r="S971" s="463">
        <v>112</v>
      </c>
      <c r="T971" s="463">
        <v>34.28</v>
      </c>
      <c r="U971" s="588">
        <f t="shared" si="29"/>
        <v>146.28</v>
      </c>
      <c r="V971" s="466">
        <v>80</v>
      </c>
      <c r="W971" s="466">
        <v>100</v>
      </c>
      <c r="X971" s="593" t="s">
        <v>9026</v>
      </c>
      <c r="Y971" s="598"/>
      <c r="Z971" s="598"/>
      <c r="AA971" s="598"/>
      <c r="AB971" s="589">
        <v>51</v>
      </c>
      <c r="AC971" s="466"/>
      <c r="AD971" s="588">
        <v>34.28</v>
      </c>
      <c r="AE971" s="588">
        <v>4</v>
      </c>
      <c r="AF971" s="466">
        <v>80</v>
      </c>
      <c r="AG971" s="466"/>
      <c r="AH971" s="466" t="s">
        <v>9027</v>
      </c>
      <c r="AI971" s="466">
        <v>100</v>
      </c>
      <c r="AJ971" s="466"/>
      <c r="AK971" s="466"/>
      <c r="AL971" s="466"/>
      <c r="AM971" s="466"/>
      <c r="AN971" s="466"/>
      <c r="AO971" s="466"/>
      <c r="AP971" s="466"/>
      <c r="AQ971" s="466"/>
      <c r="AR971" s="466"/>
      <c r="AS971" s="466" t="s">
        <v>9028</v>
      </c>
      <c r="AT971" s="466"/>
      <c r="AU971" s="466"/>
      <c r="AV971" s="466"/>
      <c r="AW971" s="589"/>
      <c r="AX971" s="466"/>
      <c r="AY971" s="587"/>
      <c r="AZ971" s="81"/>
      <c r="BA971" s="81"/>
      <c r="BB971" s="81"/>
      <c r="BC971" s="81"/>
      <c r="BD971" s="81"/>
      <c r="BE971" s="81"/>
      <c r="BF971" s="81"/>
      <c r="BG971" s="81"/>
      <c r="BH971" s="81"/>
      <c r="BI971" s="81"/>
      <c r="BJ971" s="81"/>
      <c r="BK971" s="81"/>
      <c r="BL971" s="81"/>
      <c r="BM971" s="81"/>
      <c r="BN971" s="81"/>
      <c r="BO971" s="81"/>
      <c r="BP971" s="81"/>
      <c r="BQ971" s="81"/>
      <c r="BR971" s="81"/>
      <c r="BS971" s="81"/>
      <c r="BT971" s="81"/>
      <c r="BU971" s="81"/>
      <c r="BV971" s="81"/>
      <c r="BW971" s="81"/>
      <c r="BX971" s="81"/>
      <c r="BY971" s="81"/>
      <c r="BZ971" s="81"/>
      <c r="CA971" s="81"/>
      <c r="CB971" s="81"/>
      <c r="CC971" s="81"/>
      <c r="CD971" s="81"/>
      <c r="CE971" s="81"/>
      <c r="CF971" s="81"/>
      <c r="CG971" s="81"/>
      <c r="CH971" s="81"/>
      <c r="CI971" s="81"/>
      <c r="CJ971" s="81"/>
      <c r="CK971" s="81"/>
      <c r="CL971" s="81"/>
      <c r="CM971" s="81"/>
      <c r="CN971" s="81"/>
      <c r="CO971" s="81"/>
      <c r="CP971" s="81"/>
      <c r="CQ971" s="81"/>
      <c r="CR971" s="81"/>
      <c r="CS971" s="81"/>
      <c r="CT971" s="81"/>
      <c r="CU971" s="81"/>
      <c r="CV971" s="81"/>
      <c r="CW971" s="81"/>
      <c r="CX971" s="81"/>
      <c r="CY971" s="81"/>
      <c r="CZ971" s="81"/>
      <c r="DA971" s="81"/>
      <c r="DB971" s="81"/>
      <c r="DC971" s="81"/>
      <c r="DD971" s="81"/>
      <c r="DE971" s="81"/>
      <c r="DF971" s="81"/>
      <c r="DG971" s="81"/>
      <c r="DH971" s="81"/>
      <c r="DI971" s="81"/>
      <c r="DJ971" s="81"/>
    </row>
    <row r="972" spans="1:114" s="80" customFormat="1" ht="82.8" x14ac:dyDescent="0.3">
      <c r="A972" s="466">
        <v>3006</v>
      </c>
      <c r="B972" s="466" t="s">
        <v>8984</v>
      </c>
      <c r="C972" s="466"/>
      <c r="D972" s="135"/>
      <c r="E972" s="466" t="s">
        <v>7073</v>
      </c>
      <c r="F972" s="584" t="s">
        <v>7074</v>
      </c>
      <c r="G972" s="466" t="s">
        <v>9029</v>
      </c>
      <c r="H972" s="466">
        <v>2011</v>
      </c>
      <c r="I972" s="466" t="s">
        <v>9030</v>
      </c>
      <c r="J972" s="463">
        <v>33600</v>
      </c>
      <c r="K972" s="578" t="s">
        <v>6273</v>
      </c>
      <c r="L972" s="466" t="s">
        <v>7076</v>
      </c>
      <c r="M972" s="466" t="s">
        <v>7077</v>
      </c>
      <c r="N972" s="466" t="s">
        <v>7078</v>
      </c>
      <c r="O972" s="466" t="s">
        <v>7079</v>
      </c>
      <c r="P972" s="466">
        <v>31</v>
      </c>
      <c r="Q972" s="588"/>
      <c r="R972" s="463">
        <v>0</v>
      </c>
      <c r="S972" s="463">
        <v>112</v>
      </c>
      <c r="T972" s="463">
        <v>34.28</v>
      </c>
      <c r="U972" s="588">
        <f t="shared" si="29"/>
        <v>146.28</v>
      </c>
      <c r="V972" s="466">
        <v>80</v>
      </c>
      <c r="W972" s="466">
        <v>100</v>
      </c>
      <c r="X972" s="593" t="s">
        <v>9026</v>
      </c>
      <c r="Y972" s="598"/>
      <c r="Z972" s="598"/>
      <c r="AA972" s="598"/>
      <c r="AB972" s="599">
        <v>51</v>
      </c>
      <c r="AC972" s="466"/>
      <c r="AD972" s="588">
        <v>34.28</v>
      </c>
      <c r="AE972" s="588">
        <v>4</v>
      </c>
      <c r="AF972" s="466">
        <v>80</v>
      </c>
      <c r="AG972" s="466"/>
      <c r="AH972" s="466"/>
      <c r="AI972" s="466"/>
      <c r="AJ972" s="466"/>
      <c r="AK972" s="466"/>
      <c r="AL972" s="466"/>
      <c r="AM972" s="466"/>
      <c r="AN972" s="466"/>
      <c r="AO972" s="466"/>
      <c r="AP972" s="466"/>
      <c r="AQ972" s="466"/>
      <c r="AR972" s="466"/>
      <c r="AS972" s="466" t="s">
        <v>9031</v>
      </c>
      <c r="AT972" s="466"/>
      <c r="AU972" s="466"/>
      <c r="AV972" s="466"/>
      <c r="AW972" s="589"/>
      <c r="AX972" s="466"/>
      <c r="AY972" s="396"/>
    </row>
    <row r="973" spans="1:114" s="79" customFormat="1" ht="110.4" x14ac:dyDescent="0.3">
      <c r="A973" s="466">
        <v>3006</v>
      </c>
      <c r="B973" s="466" t="s">
        <v>8984</v>
      </c>
      <c r="C973" s="466"/>
      <c r="D973" s="135"/>
      <c r="E973" s="466" t="s">
        <v>6986</v>
      </c>
      <c r="F973" s="584"/>
      <c r="G973" s="466" t="s">
        <v>6987</v>
      </c>
      <c r="H973" s="466">
        <v>2011</v>
      </c>
      <c r="I973" s="466" t="s">
        <v>6988</v>
      </c>
      <c r="J973" s="463">
        <v>17103.54</v>
      </c>
      <c r="K973" s="578" t="s">
        <v>6273</v>
      </c>
      <c r="L973" s="324" t="s">
        <v>6989</v>
      </c>
      <c r="M973" s="324" t="s">
        <v>6990</v>
      </c>
      <c r="N973" s="466" t="s">
        <v>6991</v>
      </c>
      <c r="O973" s="466" t="s">
        <v>6992</v>
      </c>
      <c r="P973" s="466">
        <v>32</v>
      </c>
      <c r="Q973" s="588">
        <f>U973</f>
        <v>35.49</v>
      </c>
      <c r="R973" s="463">
        <v>0</v>
      </c>
      <c r="S973" s="463">
        <v>0.49</v>
      </c>
      <c r="T973" s="463">
        <v>35</v>
      </c>
      <c r="U973" s="588">
        <f t="shared" si="29"/>
        <v>35.49</v>
      </c>
      <c r="V973" s="466">
        <v>80</v>
      </c>
      <c r="W973" s="466">
        <v>100</v>
      </c>
      <c r="X973" s="593" t="s">
        <v>8997</v>
      </c>
      <c r="Y973" s="594"/>
      <c r="Z973" s="594"/>
      <c r="AA973" s="594"/>
      <c r="AB973" s="595">
        <v>60</v>
      </c>
      <c r="AC973" s="466"/>
      <c r="AD973" s="588">
        <v>35</v>
      </c>
      <c r="AE973" s="588">
        <v>4</v>
      </c>
      <c r="AF973" s="466">
        <v>10</v>
      </c>
      <c r="AG973" s="466"/>
      <c r="AH973" s="466" t="s">
        <v>6993</v>
      </c>
      <c r="AI973" s="466">
        <v>10</v>
      </c>
      <c r="AJ973" s="466"/>
      <c r="AK973" s="466"/>
      <c r="AL973" s="466"/>
      <c r="AM973" s="466"/>
      <c r="AN973" s="466"/>
      <c r="AO973" s="466"/>
      <c r="AP973" s="466"/>
      <c r="AQ973" s="466"/>
      <c r="AR973" s="466"/>
      <c r="AS973" s="466" t="s">
        <v>9032</v>
      </c>
      <c r="AT973" s="466"/>
      <c r="AU973" s="466"/>
      <c r="AV973" s="466"/>
      <c r="AW973" s="589"/>
      <c r="AX973" s="466"/>
      <c r="AY973" s="586"/>
    </row>
    <row r="974" spans="1:114" s="79" customFormat="1" ht="151.80000000000001" x14ac:dyDescent="0.3">
      <c r="A974" s="466">
        <v>3006</v>
      </c>
      <c r="B974" s="466" t="s">
        <v>8984</v>
      </c>
      <c r="C974" s="466"/>
      <c r="D974" s="135"/>
      <c r="E974" s="466" t="s">
        <v>6986</v>
      </c>
      <c r="F974" s="584"/>
      <c r="G974" s="466" t="s">
        <v>7086</v>
      </c>
      <c r="H974" s="466">
        <v>2012</v>
      </c>
      <c r="I974" s="466" t="s">
        <v>7087</v>
      </c>
      <c r="J974" s="463">
        <v>163233.60000000001</v>
      </c>
      <c r="K974" s="578" t="s">
        <v>6273</v>
      </c>
      <c r="L974" s="324" t="s">
        <v>7088</v>
      </c>
      <c r="M974" s="324" t="s">
        <v>7089</v>
      </c>
      <c r="N974" s="466" t="s">
        <v>7090</v>
      </c>
      <c r="O974" s="466" t="s">
        <v>7091</v>
      </c>
      <c r="P974" s="466">
        <v>60</v>
      </c>
      <c r="Q974" s="588">
        <v>79.2</v>
      </c>
      <c r="R974" s="463">
        <v>0</v>
      </c>
      <c r="S974" s="463">
        <v>25</v>
      </c>
      <c r="T974" s="463">
        <v>54.2</v>
      </c>
      <c r="U974" s="588">
        <f t="shared" si="29"/>
        <v>79.2</v>
      </c>
      <c r="V974" s="466">
        <v>100</v>
      </c>
      <c r="W974" s="466">
        <v>100</v>
      </c>
      <c r="X974" s="593" t="s">
        <v>8997</v>
      </c>
      <c r="Y974" s="594"/>
      <c r="Z974" s="594"/>
      <c r="AA974" s="594"/>
      <c r="AB974" s="595">
        <v>60</v>
      </c>
      <c r="AC974" s="466"/>
      <c r="AD974" s="588">
        <v>45</v>
      </c>
      <c r="AE974" s="588">
        <v>4</v>
      </c>
      <c r="AF974" s="466">
        <v>100</v>
      </c>
      <c r="AG974" s="466"/>
      <c r="AH974" s="466" t="s">
        <v>6993</v>
      </c>
      <c r="AI974" s="466">
        <v>100</v>
      </c>
      <c r="AJ974" s="466"/>
      <c r="AK974" s="466"/>
      <c r="AL974" s="466"/>
      <c r="AM974" s="466"/>
      <c r="AN974" s="466"/>
      <c r="AO974" s="466"/>
      <c r="AP974" s="466"/>
      <c r="AQ974" s="466"/>
      <c r="AR974" s="466"/>
      <c r="AS974" s="466" t="s">
        <v>9032</v>
      </c>
      <c r="AT974" s="466"/>
      <c r="AU974" s="466"/>
      <c r="AV974" s="466"/>
      <c r="AW974" s="589"/>
      <c r="AX974" s="466"/>
      <c r="AY974" s="586"/>
    </row>
    <row r="975" spans="1:114" s="79" customFormat="1" ht="138" x14ac:dyDescent="0.3">
      <c r="A975" s="466">
        <v>3006</v>
      </c>
      <c r="B975" s="466" t="s">
        <v>8984</v>
      </c>
      <c r="C975" s="466"/>
      <c r="D975" s="135"/>
      <c r="E975" s="466" t="s">
        <v>7002</v>
      </c>
      <c r="F975" s="584" t="s">
        <v>879</v>
      </c>
      <c r="G975" s="466" t="s">
        <v>7003</v>
      </c>
      <c r="H975" s="466">
        <v>2011</v>
      </c>
      <c r="I975" s="466" t="s">
        <v>9033</v>
      </c>
      <c r="J975" s="463">
        <v>57812.4</v>
      </c>
      <c r="K975" s="578" t="s">
        <v>6273</v>
      </c>
      <c r="L975" s="466" t="s">
        <v>7004</v>
      </c>
      <c r="M975" s="466" t="s">
        <v>7005</v>
      </c>
      <c r="N975" s="466" t="s">
        <v>7006</v>
      </c>
      <c r="O975" s="466" t="s">
        <v>7007</v>
      </c>
      <c r="P975" s="466">
        <v>44</v>
      </c>
      <c r="Q975" s="588">
        <v>50</v>
      </c>
      <c r="R975" s="463">
        <v>0</v>
      </c>
      <c r="S975" s="463">
        <v>5</v>
      </c>
      <c r="T975" s="463">
        <v>9</v>
      </c>
      <c r="U975" s="588">
        <f t="shared" si="29"/>
        <v>14</v>
      </c>
      <c r="V975" s="466">
        <v>70</v>
      </c>
      <c r="W975" s="466">
        <v>100</v>
      </c>
      <c r="X975" s="593" t="s">
        <v>7008</v>
      </c>
      <c r="Y975" s="594"/>
      <c r="Z975" s="594"/>
      <c r="AA975" s="594"/>
      <c r="AB975" s="595">
        <v>44</v>
      </c>
      <c r="AC975" s="466"/>
      <c r="AD975" s="588">
        <v>50</v>
      </c>
      <c r="AE975" s="588">
        <v>4</v>
      </c>
      <c r="AF975" s="466">
        <v>100</v>
      </c>
      <c r="AG975" s="466" t="s">
        <v>9004</v>
      </c>
      <c r="AH975" s="466" t="s">
        <v>9034</v>
      </c>
      <c r="AI975" s="466">
        <v>90</v>
      </c>
      <c r="AJ975" s="466" t="s">
        <v>9008</v>
      </c>
      <c r="AK975" s="466" t="s">
        <v>9035</v>
      </c>
      <c r="AL975" s="466">
        <v>10</v>
      </c>
      <c r="AM975" s="466"/>
      <c r="AN975" s="466"/>
      <c r="AO975" s="466"/>
      <c r="AP975" s="466"/>
      <c r="AQ975" s="466"/>
      <c r="AR975" s="466"/>
      <c r="AS975" s="466" t="s">
        <v>9036</v>
      </c>
      <c r="AT975" s="466"/>
      <c r="AU975" s="466"/>
      <c r="AV975" s="466"/>
      <c r="AW975" s="589"/>
      <c r="AX975" s="466"/>
      <c r="AY975" s="586"/>
    </row>
    <row r="976" spans="1:114" s="79" customFormat="1" ht="41.4" x14ac:dyDescent="0.3">
      <c r="A976" s="466">
        <v>3006</v>
      </c>
      <c r="B976" s="466" t="s">
        <v>8984</v>
      </c>
      <c r="C976" s="466"/>
      <c r="D976" s="135"/>
      <c r="E976" s="466" t="s">
        <v>7016</v>
      </c>
      <c r="F976" s="584" t="s">
        <v>7017</v>
      </c>
      <c r="G976" s="466" t="s">
        <v>7018</v>
      </c>
      <c r="H976" s="466">
        <v>2011</v>
      </c>
      <c r="I976" s="466" t="s">
        <v>7019</v>
      </c>
      <c r="J976" s="463">
        <v>12480.01</v>
      </c>
      <c r="K976" s="578" t="s">
        <v>6273</v>
      </c>
      <c r="L976" s="466" t="s">
        <v>7020</v>
      </c>
      <c r="M976" s="466" t="s">
        <v>7021</v>
      </c>
      <c r="N976" s="466" t="s">
        <v>9037</v>
      </c>
      <c r="O976" s="466" t="s">
        <v>7022</v>
      </c>
      <c r="P976" s="466">
        <v>36</v>
      </c>
      <c r="Q976" s="588">
        <v>10</v>
      </c>
      <c r="R976" s="463">
        <v>0</v>
      </c>
      <c r="S976" s="463">
        <v>0</v>
      </c>
      <c r="T976" s="463">
        <v>10</v>
      </c>
      <c r="U976" s="588">
        <f t="shared" si="29"/>
        <v>10</v>
      </c>
      <c r="V976" s="466">
        <v>50</v>
      </c>
      <c r="W976" s="466">
        <v>100</v>
      </c>
      <c r="X976" s="593" t="s">
        <v>8997</v>
      </c>
      <c r="Y976" s="594"/>
      <c r="Z976" s="594"/>
      <c r="AA976" s="594"/>
      <c r="AB976" s="595">
        <v>4</v>
      </c>
      <c r="AC976" s="466"/>
      <c r="AD976" s="588"/>
      <c r="AE976" s="588">
        <v>4</v>
      </c>
      <c r="AF976" s="466">
        <v>0</v>
      </c>
      <c r="AG976" s="466"/>
      <c r="AH976" s="466"/>
      <c r="AI976" s="466"/>
      <c r="AJ976" s="466"/>
      <c r="AK976" s="466"/>
      <c r="AL976" s="466"/>
      <c r="AM976" s="466"/>
      <c r="AN976" s="466"/>
      <c r="AO976" s="466"/>
      <c r="AP976" s="466"/>
      <c r="AQ976" s="466"/>
      <c r="AR976" s="466"/>
      <c r="AS976" s="466" t="s">
        <v>9038</v>
      </c>
      <c r="AT976" s="466"/>
      <c r="AU976" s="466"/>
      <c r="AV976" s="466"/>
      <c r="AW976" s="589"/>
      <c r="AX976" s="466"/>
      <c r="AY976" s="586"/>
    </row>
    <row r="977" spans="1:55" s="79" customFormat="1" ht="82.8" x14ac:dyDescent="0.3">
      <c r="A977" s="466">
        <v>3006</v>
      </c>
      <c r="B977" s="466" t="s">
        <v>8984</v>
      </c>
      <c r="C977" s="466"/>
      <c r="D977" s="135"/>
      <c r="E977" s="466" t="s">
        <v>6938</v>
      </c>
      <c r="F977" s="584" t="s">
        <v>6939</v>
      </c>
      <c r="G977" s="466" t="s">
        <v>6955</v>
      </c>
      <c r="H977" s="466">
        <v>2011</v>
      </c>
      <c r="I977" s="466" t="s">
        <v>6956</v>
      </c>
      <c r="J977" s="463">
        <v>19761.599999999999</v>
      </c>
      <c r="K977" s="578" t="s">
        <v>6273</v>
      </c>
      <c r="L977" s="466" t="s">
        <v>6957</v>
      </c>
      <c r="M977" s="466" t="s">
        <v>6943</v>
      </c>
      <c r="N977" s="466" t="s">
        <v>6958</v>
      </c>
      <c r="O977" s="466" t="s">
        <v>6959</v>
      </c>
      <c r="P977" s="466">
        <v>50</v>
      </c>
      <c r="Q977" s="588">
        <v>35</v>
      </c>
      <c r="R977" s="463">
        <v>0</v>
      </c>
      <c r="S977" s="463">
        <v>10</v>
      </c>
      <c r="T977" s="463">
        <v>25</v>
      </c>
      <c r="U977" s="588">
        <f t="shared" si="29"/>
        <v>35</v>
      </c>
      <c r="V977" s="466">
        <v>50</v>
      </c>
      <c r="W977" s="466">
        <v>100</v>
      </c>
      <c r="X977" s="593" t="s">
        <v>8997</v>
      </c>
      <c r="Y977" s="594"/>
      <c r="Z977" s="594"/>
      <c r="AA977" s="594"/>
      <c r="AB977" s="595">
        <v>7</v>
      </c>
      <c r="AC977" s="466"/>
      <c r="AD977" s="588">
        <v>25</v>
      </c>
      <c r="AE977" s="588">
        <v>4</v>
      </c>
      <c r="AF977" s="466">
        <v>30</v>
      </c>
      <c r="AG977" s="466" t="s">
        <v>4743</v>
      </c>
      <c r="AH977" s="466" t="s">
        <v>4690</v>
      </c>
      <c r="AI977" s="466">
        <v>30</v>
      </c>
      <c r="AJ977" s="466"/>
      <c r="AK977" s="466"/>
      <c r="AL977" s="466"/>
      <c r="AM977" s="466"/>
      <c r="AN977" s="466"/>
      <c r="AO977" s="466"/>
      <c r="AP977" s="466"/>
      <c r="AQ977" s="466"/>
      <c r="AR977" s="466"/>
      <c r="AS977" s="466" t="s">
        <v>9039</v>
      </c>
      <c r="AT977" s="466"/>
      <c r="AU977" s="466"/>
      <c r="AV977" s="466"/>
      <c r="AW977" s="589"/>
      <c r="AX977" s="466"/>
      <c r="AY977" s="586"/>
    </row>
    <row r="978" spans="1:55" s="79" customFormat="1" ht="55.2" x14ac:dyDescent="0.3">
      <c r="A978" s="466">
        <v>3006</v>
      </c>
      <c r="B978" s="466" t="s">
        <v>8984</v>
      </c>
      <c r="C978" s="466"/>
      <c r="D978" s="135"/>
      <c r="E978" s="466" t="s">
        <v>7030</v>
      </c>
      <c r="F978" s="584" t="s">
        <v>7031</v>
      </c>
      <c r="G978" s="466" t="s">
        <v>7032</v>
      </c>
      <c r="H978" s="466">
        <v>2013</v>
      </c>
      <c r="I978" s="466" t="s">
        <v>7033</v>
      </c>
      <c r="J978" s="463">
        <v>39516</v>
      </c>
      <c r="K978" s="578" t="s">
        <v>6273</v>
      </c>
      <c r="L978" s="466" t="s">
        <v>7034</v>
      </c>
      <c r="M978" s="466" t="s">
        <v>7035</v>
      </c>
      <c r="N978" s="466" t="s">
        <v>7036</v>
      </c>
      <c r="O978" s="466" t="s">
        <v>7037</v>
      </c>
      <c r="P978" s="466">
        <v>64</v>
      </c>
      <c r="Q978" s="588"/>
      <c r="R978" s="463">
        <v>0</v>
      </c>
      <c r="S978" s="463">
        <v>10</v>
      </c>
      <c r="T978" s="463">
        <v>20</v>
      </c>
      <c r="U978" s="588">
        <f t="shared" si="29"/>
        <v>30</v>
      </c>
      <c r="V978" s="466">
        <v>40</v>
      </c>
      <c r="W978" s="466">
        <v>100</v>
      </c>
      <c r="X978" s="593" t="s">
        <v>8997</v>
      </c>
      <c r="Y978" s="594"/>
      <c r="Z978" s="594"/>
      <c r="AA978" s="594"/>
      <c r="AB978" s="595">
        <v>4</v>
      </c>
      <c r="AC978" s="466"/>
      <c r="AD978" s="588"/>
      <c r="AE978" s="588">
        <v>4</v>
      </c>
      <c r="AF978" s="466">
        <v>75</v>
      </c>
      <c r="AG978" s="466"/>
      <c r="AH978" s="466" t="s">
        <v>7038</v>
      </c>
      <c r="AI978" s="466"/>
      <c r="AJ978" s="466"/>
      <c r="AK978" s="466"/>
      <c r="AL978" s="466"/>
      <c r="AM978" s="466"/>
      <c r="AN978" s="466"/>
      <c r="AO978" s="466"/>
      <c r="AP978" s="466"/>
      <c r="AQ978" s="466"/>
      <c r="AR978" s="466"/>
      <c r="AS978" s="466" t="s">
        <v>9040</v>
      </c>
      <c r="AT978" s="466"/>
      <c r="AU978" s="466"/>
      <c r="AV978" s="466"/>
      <c r="AW978" s="589"/>
      <c r="AX978" s="466"/>
      <c r="AY978" s="586"/>
    </row>
    <row r="979" spans="1:55" s="35" customFormat="1" ht="49.95" customHeight="1" x14ac:dyDescent="0.3">
      <c r="A979" s="219">
        <v>3006</v>
      </c>
      <c r="B979" s="575" t="s">
        <v>8984</v>
      </c>
      <c r="C979" s="219"/>
      <c r="D979" s="576"/>
      <c r="E979" s="221" t="s">
        <v>7101</v>
      </c>
      <c r="F979" s="219" t="s">
        <v>7102</v>
      </c>
      <c r="G979" s="221" t="s">
        <v>7103</v>
      </c>
      <c r="H979" s="219">
        <v>2010</v>
      </c>
      <c r="I979" s="220" t="s">
        <v>7104</v>
      </c>
      <c r="J979" s="577">
        <v>346680</v>
      </c>
      <c r="K979" s="578" t="s">
        <v>6273</v>
      </c>
      <c r="L979" s="220" t="s">
        <v>7068</v>
      </c>
      <c r="M979" s="220" t="s">
        <v>7069</v>
      </c>
      <c r="N979" s="220" t="s">
        <v>7105</v>
      </c>
      <c r="O979" s="220" t="s">
        <v>7106</v>
      </c>
      <c r="P979" s="219"/>
      <c r="Q979" s="576">
        <v>40</v>
      </c>
      <c r="R979" s="576">
        <v>0</v>
      </c>
      <c r="S979" s="576">
        <v>10</v>
      </c>
      <c r="T979" s="576">
        <v>30</v>
      </c>
      <c r="U979" s="576">
        <f t="shared" si="29"/>
        <v>40</v>
      </c>
      <c r="V979" s="219">
        <v>60</v>
      </c>
      <c r="W979" s="219">
        <v>100</v>
      </c>
      <c r="X979" s="576" t="s">
        <v>8997</v>
      </c>
      <c r="Y979" s="219"/>
      <c r="Z979" s="219"/>
      <c r="AA979" s="219"/>
      <c r="AB979" s="219">
        <v>4</v>
      </c>
      <c r="AC979" s="219"/>
      <c r="AD979" s="576"/>
      <c r="AE979" s="579">
        <v>4</v>
      </c>
      <c r="AF979" s="146">
        <v>10</v>
      </c>
      <c r="AG979" s="580" t="s">
        <v>9041</v>
      </c>
      <c r="AH979" s="220" t="s">
        <v>9042</v>
      </c>
      <c r="AI979" s="581">
        <v>100</v>
      </c>
      <c r="AJ979" s="582"/>
      <c r="AK979" s="116"/>
      <c r="AL979" s="581"/>
      <c r="AM979" s="582"/>
      <c r="AN979" s="116"/>
      <c r="AO979" s="581"/>
      <c r="AP979" s="582"/>
      <c r="AQ979" s="116"/>
      <c r="AR979" s="581"/>
      <c r="AS979" s="582" t="s">
        <v>9043</v>
      </c>
      <c r="AT979" s="219"/>
      <c r="AU979" s="581"/>
      <c r="AV979" s="583"/>
      <c r="AW979" s="219"/>
      <c r="AX979" s="581"/>
      <c r="AY979" s="130"/>
      <c r="AZ979" s="54"/>
      <c r="BA979" s="54"/>
      <c r="BB979" s="54"/>
      <c r="BC979" s="54"/>
    </row>
    <row r="980" spans="1:55" s="35" customFormat="1" ht="49.95" customHeight="1" x14ac:dyDescent="0.3">
      <c r="A980" s="219">
        <v>3030</v>
      </c>
      <c r="B980" s="575" t="s">
        <v>7116</v>
      </c>
      <c r="C980" s="219"/>
      <c r="D980" s="576"/>
      <c r="E980" s="221" t="s">
        <v>7117</v>
      </c>
      <c r="F980" s="219">
        <v>29870</v>
      </c>
      <c r="G980" s="221" t="s">
        <v>7118</v>
      </c>
      <c r="H980" s="219">
        <v>2009</v>
      </c>
      <c r="I980" s="220" t="s">
        <v>7119</v>
      </c>
      <c r="J980" s="577">
        <v>17388</v>
      </c>
      <c r="K980" s="578" t="s">
        <v>6273</v>
      </c>
      <c r="L980" s="220" t="s">
        <v>7120</v>
      </c>
      <c r="M980" s="220" t="s">
        <v>7121</v>
      </c>
      <c r="N980" s="220" t="s">
        <v>7122</v>
      </c>
      <c r="O980" s="220" t="s">
        <v>7123</v>
      </c>
      <c r="P980" s="219" t="s">
        <v>7124</v>
      </c>
      <c r="Q980" s="576">
        <v>0.372</v>
      </c>
      <c r="R980" s="576">
        <v>0</v>
      </c>
      <c r="S980" s="576">
        <v>1.6655172413793105</v>
      </c>
      <c r="T980" s="576">
        <v>73.2</v>
      </c>
      <c r="U980" s="576">
        <v>75.237517241379308</v>
      </c>
      <c r="V980" s="219">
        <v>100</v>
      </c>
      <c r="W980" s="219">
        <v>0</v>
      </c>
      <c r="X980" s="576" t="s">
        <v>7125</v>
      </c>
      <c r="Y980" s="219"/>
      <c r="Z980" s="219"/>
      <c r="AA980" s="219"/>
      <c r="AB980" s="219"/>
      <c r="AC980" s="219"/>
      <c r="AD980" s="576"/>
      <c r="AE980" s="579"/>
      <c r="AF980" s="146">
        <v>100</v>
      </c>
      <c r="AG980" s="580"/>
      <c r="AH980" s="220" t="s">
        <v>7126</v>
      </c>
      <c r="AI980" s="581">
        <v>100</v>
      </c>
      <c r="AJ980" s="582"/>
      <c r="AK980" s="116"/>
      <c r="AL980" s="581"/>
      <c r="AM980" s="582"/>
      <c r="AN980" s="116"/>
      <c r="AO980" s="581"/>
      <c r="AP980" s="582"/>
      <c r="AQ980" s="116"/>
      <c r="AR980" s="581"/>
      <c r="AS980" s="582"/>
      <c r="AT980" s="219"/>
      <c r="AU980" s="581"/>
      <c r="AV980" s="583"/>
      <c r="AW980" s="219"/>
      <c r="AX980" s="581"/>
      <c r="AY980" s="130"/>
      <c r="AZ980" s="54"/>
      <c r="BA980" s="54"/>
      <c r="BB980" s="54"/>
      <c r="BC980" s="54"/>
    </row>
    <row r="981" spans="1:55" s="35" customFormat="1" ht="49.95" customHeight="1" x14ac:dyDescent="0.3">
      <c r="A981" s="219">
        <v>3030</v>
      </c>
      <c r="B981" s="575" t="s">
        <v>7116</v>
      </c>
      <c r="C981" s="219"/>
      <c r="D981" s="576"/>
      <c r="E981" s="221" t="s">
        <v>7127</v>
      </c>
      <c r="F981" s="219"/>
      <c r="G981" s="221" t="s">
        <v>7128</v>
      </c>
      <c r="H981" s="219">
        <v>2010</v>
      </c>
      <c r="I981" s="220" t="s">
        <v>7129</v>
      </c>
      <c r="J981" s="577">
        <v>21796</v>
      </c>
      <c r="K981" s="578" t="s">
        <v>6273</v>
      </c>
      <c r="L981" s="220" t="s">
        <v>7120</v>
      </c>
      <c r="M981" s="220" t="s">
        <v>7121</v>
      </c>
      <c r="N981" s="220" t="s">
        <v>7130</v>
      </c>
      <c r="O981" s="220" t="s">
        <v>7129</v>
      </c>
      <c r="P981" s="219" t="s">
        <v>7131</v>
      </c>
      <c r="Q981" s="576">
        <v>0.46600000000000003</v>
      </c>
      <c r="R981" s="576">
        <v>0</v>
      </c>
      <c r="S981" s="576">
        <v>2.0877394636015323</v>
      </c>
      <c r="T981" s="576">
        <v>73.2</v>
      </c>
      <c r="U981" s="576">
        <v>75.753739463601534</v>
      </c>
      <c r="V981" s="219">
        <v>100</v>
      </c>
      <c r="W981" s="219">
        <v>0</v>
      </c>
      <c r="X981" s="576" t="s">
        <v>7125</v>
      </c>
      <c r="Y981" s="219"/>
      <c r="Z981" s="219"/>
      <c r="AA981" s="219"/>
      <c r="AB981" s="219"/>
      <c r="AC981" s="219"/>
      <c r="AD981" s="576"/>
      <c r="AE981" s="579"/>
      <c r="AF981" s="146">
        <v>100</v>
      </c>
      <c r="AG981" s="580"/>
      <c r="AH981" s="220" t="s">
        <v>7132</v>
      </c>
      <c r="AI981" s="581">
        <v>100</v>
      </c>
      <c r="AJ981" s="582"/>
      <c r="AK981" s="116"/>
      <c r="AL981" s="581"/>
      <c r="AM981" s="582"/>
      <c r="AN981" s="116"/>
      <c r="AO981" s="581"/>
      <c r="AP981" s="582"/>
      <c r="AQ981" s="116"/>
      <c r="AR981" s="581"/>
      <c r="AS981" s="582"/>
      <c r="AT981" s="219"/>
      <c r="AU981" s="581"/>
      <c r="AV981" s="583"/>
      <c r="AW981" s="219"/>
      <c r="AX981" s="581"/>
      <c r="AY981" s="130"/>
      <c r="AZ981" s="54"/>
      <c r="BA981" s="54"/>
      <c r="BB981" s="54"/>
      <c r="BC981" s="54"/>
    </row>
    <row r="982" spans="1:55" s="35" customFormat="1" ht="49.95" customHeight="1" x14ac:dyDescent="0.3">
      <c r="A982" s="219">
        <v>3030</v>
      </c>
      <c r="B982" s="575" t="s">
        <v>7116</v>
      </c>
      <c r="C982" s="219"/>
      <c r="D982" s="576"/>
      <c r="E982" s="221" t="s">
        <v>7133</v>
      </c>
      <c r="F982" s="219">
        <v>36120</v>
      </c>
      <c r="G982" s="221" t="s">
        <v>7134</v>
      </c>
      <c r="H982" s="219">
        <v>2010</v>
      </c>
      <c r="I982" s="220" t="s">
        <v>7135</v>
      </c>
      <c r="J982" s="577">
        <v>43337</v>
      </c>
      <c r="K982" s="578" t="s">
        <v>6273</v>
      </c>
      <c r="L982" s="220" t="s">
        <v>7120</v>
      </c>
      <c r="M982" s="220" t="s">
        <v>7121</v>
      </c>
      <c r="N982" s="220" t="s">
        <v>7136</v>
      </c>
      <c r="O982" s="220" t="s">
        <v>7137</v>
      </c>
      <c r="P982" s="219" t="s">
        <v>7138</v>
      </c>
      <c r="Q982" s="576">
        <v>0.92700000000000005</v>
      </c>
      <c r="R982" s="576">
        <v>0</v>
      </c>
      <c r="S982" s="576">
        <v>4.1510536398467428</v>
      </c>
      <c r="T982" s="576">
        <v>73.2</v>
      </c>
      <c r="U982" s="576">
        <v>78.278053639846746</v>
      </c>
      <c r="V982" s="219">
        <v>100</v>
      </c>
      <c r="W982" s="219">
        <v>0</v>
      </c>
      <c r="X982" s="576" t="s">
        <v>7125</v>
      </c>
      <c r="Y982" s="219"/>
      <c r="Z982" s="219"/>
      <c r="AA982" s="219"/>
      <c r="AB982" s="219">
        <v>4</v>
      </c>
      <c r="AC982" s="219"/>
      <c r="AD982" s="576"/>
      <c r="AE982" s="579"/>
      <c r="AF982" s="146">
        <v>100</v>
      </c>
      <c r="AG982" s="580" t="s">
        <v>7139</v>
      </c>
      <c r="AH982" s="220" t="s">
        <v>7126</v>
      </c>
      <c r="AI982" s="581">
        <v>100</v>
      </c>
      <c r="AJ982" s="582"/>
      <c r="AK982" s="116"/>
      <c r="AL982" s="581"/>
      <c r="AM982" s="582"/>
      <c r="AN982" s="116"/>
      <c r="AO982" s="581"/>
      <c r="AP982" s="582"/>
      <c r="AQ982" s="116"/>
      <c r="AR982" s="581"/>
      <c r="AS982" s="582"/>
      <c r="AT982" s="219"/>
      <c r="AU982" s="581"/>
      <c r="AV982" s="583"/>
      <c r="AW982" s="219"/>
      <c r="AX982" s="581"/>
      <c r="AY982" s="130"/>
      <c r="AZ982" s="54"/>
      <c r="BA982" s="54"/>
      <c r="BB982" s="54"/>
      <c r="BC982" s="54"/>
    </row>
    <row r="983" spans="1:55" s="35" customFormat="1" ht="49.95" customHeight="1" x14ac:dyDescent="0.3">
      <c r="A983" s="219">
        <v>3030</v>
      </c>
      <c r="B983" s="575" t="s">
        <v>7116</v>
      </c>
      <c r="C983" s="219"/>
      <c r="D983" s="576"/>
      <c r="E983" s="221" t="s">
        <v>5955</v>
      </c>
      <c r="F983" s="219" t="s">
        <v>7140</v>
      </c>
      <c r="G983" s="221" t="s">
        <v>7141</v>
      </c>
      <c r="H983" s="219">
        <v>2010</v>
      </c>
      <c r="I983" s="220" t="s">
        <v>7142</v>
      </c>
      <c r="J983" s="577">
        <v>38646</v>
      </c>
      <c r="K983" s="578" t="s">
        <v>6273</v>
      </c>
      <c r="L983" s="220" t="s">
        <v>7120</v>
      </c>
      <c r="M983" s="220" t="s">
        <v>7121</v>
      </c>
      <c r="N983" s="220" t="s">
        <v>7143</v>
      </c>
      <c r="O983" s="220" t="s">
        <v>7144</v>
      </c>
      <c r="P983" s="219" t="s">
        <v>7145</v>
      </c>
      <c r="Q983" s="576">
        <v>0.82599999999999996</v>
      </c>
      <c r="R983" s="576">
        <v>0</v>
      </c>
      <c r="S983" s="576">
        <v>3.7017241379310351</v>
      </c>
      <c r="T983" s="576">
        <v>73.2</v>
      </c>
      <c r="U983" s="576">
        <v>77.727724137931034</v>
      </c>
      <c r="V983" s="219">
        <v>95</v>
      </c>
      <c r="W983" s="219">
        <v>0</v>
      </c>
      <c r="X983" s="576" t="s">
        <v>7125</v>
      </c>
      <c r="Y983" s="219"/>
      <c r="Z983" s="219"/>
      <c r="AA983" s="219"/>
      <c r="AB983" s="219">
        <v>30</v>
      </c>
      <c r="AC983" s="219"/>
      <c r="AD983" s="576"/>
      <c r="AE983" s="579"/>
      <c r="AF983" s="146">
        <v>100</v>
      </c>
      <c r="AG983" s="580"/>
      <c r="AH983" s="220" t="s">
        <v>7146</v>
      </c>
      <c r="AI983" s="581">
        <v>95</v>
      </c>
      <c r="AJ983" s="582"/>
      <c r="AK983" s="116"/>
      <c r="AL983" s="581"/>
      <c r="AM983" s="582"/>
      <c r="AN983" s="116"/>
      <c r="AO983" s="581"/>
      <c r="AP983" s="582"/>
      <c r="AQ983" s="116"/>
      <c r="AR983" s="581"/>
      <c r="AS983" s="582"/>
      <c r="AT983" s="219"/>
      <c r="AU983" s="581"/>
      <c r="AV983" s="583"/>
      <c r="AW983" s="219"/>
      <c r="AX983" s="581"/>
      <c r="AY983" s="130"/>
      <c r="AZ983" s="54"/>
      <c r="BA983" s="54"/>
      <c r="BB983" s="54"/>
      <c r="BC983" s="54"/>
    </row>
    <row r="984" spans="1:55" s="35" customFormat="1" ht="49.95" customHeight="1" x14ac:dyDescent="0.3">
      <c r="A984" s="219">
        <v>3030</v>
      </c>
      <c r="B984" s="575" t="s">
        <v>7116</v>
      </c>
      <c r="C984" s="219"/>
      <c r="D984" s="576"/>
      <c r="E984" s="221" t="s">
        <v>2579</v>
      </c>
      <c r="F984" s="219">
        <v>33417</v>
      </c>
      <c r="G984" s="221" t="s">
        <v>7147</v>
      </c>
      <c r="H984" s="219">
        <v>2010</v>
      </c>
      <c r="I984" s="220" t="s">
        <v>7148</v>
      </c>
      <c r="J984" s="577">
        <v>231332</v>
      </c>
      <c r="K984" s="578" t="s">
        <v>6273</v>
      </c>
      <c r="L984" s="220" t="s">
        <v>7120</v>
      </c>
      <c r="M984" s="220" t="s">
        <v>7121</v>
      </c>
      <c r="N984" s="220" t="s">
        <v>7149</v>
      </c>
      <c r="O984" s="220" t="s">
        <v>7150</v>
      </c>
      <c r="P984" s="219" t="s">
        <v>7151</v>
      </c>
      <c r="Q984" s="576">
        <v>4.9459999999999997</v>
      </c>
      <c r="R984" s="576">
        <v>0</v>
      </c>
      <c r="S984" s="576">
        <v>22.158237547892721</v>
      </c>
      <c r="T984" s="576">
        <v>73.2</v>
      </c>
      <c r="U984" s="576">
        <v>100.30423754789273</v>
      </c>
      <c r="V984" s="219">
        <v>100</v>
      </c>
      <c r="W984" s="219">
        <v>0</v>
      </c>
      <c r="X984" s="576" t="s">
        <v>7125</v>
      </c>
      <c r="Y984" s="219"/>
      <c r="Z984" s="219"/>
      <c r="AA984" s="219"/>
      <c r="AB984" s="219">
        <v>30</v>
      </c>
      <c r="AC984" s="219"/>
      <c r="AD984" s="576"/>
      <c r="AE984" s="579"/>
      <c r="AF984" s="146">
        <v>100</v>
      </c>
      <c r="AG984" s="580" t="s">
        <v>7152</v>
      </c>
      <c r="AH984" s="220" t="s">
        <v>7126</v>
      </c>
      <c r="AI984" s="581">
        <v>100</v>
      </c>
      <c r="AJ984" s="582"/>
      <c r="AK984" s="116"/>
      <c r="AL984" s="581"/>
      <c r="AM984" s="582"/>
      <c r="AN984" s="116"/>
      <c r="AO984" s="581"/>
      <c r="AP984" s="582"/>
      <c r="AQ984" s="116"/>
      <c r="AR984" s="581"/>
      <c r="AS984" s="582"/>
      <c r="AT984" s="219"/>
      <c r="AU984" s="581"/>
      <c r="AV984" s="583"/>
      <c r="AW984" s="219"/>
      <c r="AX984" s="581"/>
      <c r="AY984" s="130"/>
      <c r="AZ984" s="54"/>
      <c r="BA984" s="54"/>
      <c r="BB984" s="54"/>
      <c r="BC984" s="54"/>
    </row>
    <row r="985" spans="1:55" s="35" customFormat="1" ht="49.95" customHeight="1" x14ac:dyDescent="0.3">
      <c r="A985" s="219">
        <v>3030</v>
      </c>
      <c r="B985" s="575" t="s">
        <v>7116</v>
      </c>
      <c r="C985" s="219"/>
      <c r="D985" s="576"/>
      <c r="E985" s="221" t="s">
        <v>7133</v>
      </c>
      <c r="F985" s="219">
        <v>36120</v>
      </c>
      <c r="G985" s="221" t="s">
        <v>7153</v>
      </c>
      <c r="H985" s="219">
        <v>2010</v>
      </c>
      <c r="I985" s="220" t="s">
        <v>7154</v>
      </c>
      <c r="J985" s="577">
        <v>44166</v>
      </c>
      <c r="K985" s="578" t="s">
        <v>6273</v>
      </c>
      <c r="L985" s="220" t="s">
        <v>7120</v>
      </c>
      <c r="M985" s="220" t="s">
        <v>7121</v>
      </c>
      <c r="N985" s="220" t="s">
        <v>7155</v>
      </c>
      <c r="O985" s="220" t="s">
        <v>7156</v>
      </c>
      <c r="P985" s="219" t="s">
        <v>7157</v>
      </c>
      <c r="Q985" s="576">
        <v>0.94399999999999995</v>
      </c>
      <c r="R985" s="576">
        <v>0</v>
      </c>
      <c r="S985" s="576">
        <v>4.2304597701149431</v>
      </c>
      <c r="T985" s="576">
        <v>73.2</v>
      </c>
      <c r="U985" s="576">
        <v>78.374459770114953</v>
      </c>
      <c r="V985" s="219">
        <v>100</v>
      </c>
      <c r="W985" s="219">
        <v>0</v>
      </c>
      <c r="X985" s="576" t="s">
        <v>7125</v>
      </c>
      <c r="Y985" s="219"/>
      <c r="Z985" s="219"/>
      <c r="AA985" s="219"/>
      <c r="AB985" s="219">
        <v>4</v>
      </c>
      <c r="AC985" s="219"/>
      <c r="AD985" s="576"/>
      <c r="AE985" s="579"/>
      <c r="AF985" s="146">
        <v>100</v>
      </c>
      <c r="AG985" s="580" t="s">
        <v>7158</v>
      </c>
      <c r="AH985" s="220" t="s">
        <v>7126</v>
      </c>
      <c r="AI985" s="581">
        <v>100</v>
      </c>
      <c r="AJ985" s="582"/>
      <c r="AK985" s="116"/>
      <c r="AL985" s="581"/>
      <c r="AM985" s="582"/>
      <c r="AN985" s="116"/>
      <c r="AO985" s="581"/>
      <c r="AP985" s="582"/>
      <c r="AQ985" s="116"/>
      <c r="AR985" s="581"/>
      <c r="AS985" s="582"/>
      <c r="AT985" s="219"/>
      <c r="AU985" s="581"/>
      <c r="AV985" s="583"/>
      <c r="AW985" s="219"/>
      <c r="AX985" s="581"/>
      <c r="AY985" s="130"/>
      <c r="AZ985" s="54"/>
      <c r="BA985" s="54"/>
      <c r="BB985" s="54"/>
      <c r="BC985" s="54"/>
    </row>
    <row r="986" spans="1:55" s="35" customFormat="1" ht="49.95" customHeight="1" x14ac:dyDescent="0.3">
      <c r="A986" s="219">
        <v>3030</v>
      </c>
      <c r="B986" s="575" t="s">
        <v>7116</v>
      </c>
      <c r="C986" s="219"/>
      <c r="D986" s="576"/>
      <c r="E986" s="221" t="s">
        <v>5955</v>
      </c>
      <c r="F986" s="219" t="s">
        <v>7140</v>
      </c>
      <c r="G986" s="221" t="s">
        <v>7159</v>
      </c>
      <c r="H986" s="219">
        <v>2010</v>
      </c>
      <c r="I986" s="220" t="s">
        <v>7160</v>
      </c>
      <c r="J986" s="577">
        <v>22195</v>
      </c>
      <c r="K986" s="578" t="s">
        <v>6273</v>
      </c>
      <c r="L986" s="220" t="s">
        <v>7120</v>
      </c>
      <c r="M986" s="220" t="s">
        <v>7121</v>
      </c>
      <c r="N986" s="220"/>
      <c r="O986" s="220"/>
      <c r="P986" s="219" t="s">
        <v>7161</v>
      </c>
      <c r="Q986" s="576">
        <v>0.47499999999999998</v>
      </c>
      <c r="R986" s="576">
        <v>0</v>
      </c>
      <c r="S986" s="576">
        <v>2.1259578544061304</v>
      </c>
      <c r="T986" s="576">
        <v>73.2</v>
      </c>
      <c r="U986" s="576">
        <v>75.800957854406136</v>
      </c>
      <c r="V986" s="219">
        <v>100</v>
      </c>
      <c r="W986" s="219">
        <v>0</v>
      </c>
      <c r="X986" s="576" t="s">
        <v>7125</v>
      </c>
      <c r="Y986" s="219"/>
      <c r="Z986" s="219"/>
      <c r="AA986" s="219"/>
      <c r="AB986" s="219">
        <v>30</v>
      </c>
      <c r="AC986" s="219"/>
      <c r="AD986" s="576"/>
      <c r="AE986" s="579"/>
      <c r="AF986" s="146">
        <v>100</v>
      </c>
      <c r="AG986" s="580"/>
      <c r="AH986" s="220" t="s">
        <v>7146</v>
      </c>
      <c r="AI986" s="581">
        <v>100</v>
      </c>
      <c r="AJ986" s="582"/>
      <c r="AK986" s="116"/>
      <c r="AL986" s="581"/>
      <c r="AM986" s="582"/>
      <c r="AN986" s="116"/>
      <c r="AO986" s="581"/>
      <c r="AP986" s="582"/>
      <c r="AQ986" s="116"/>
      <c r="AR986" s="581"/>
      <c r="AS986" s="582"/>
      <c r="AT986" s="219"/>
      <c r="AU986" s="581"/>
      <c r="AV986" s="583"/>
      <c r="AW986" s="219"/>
      <c r="AX986" s="581"/>
      <c r="AY986" s="130"/>
      <c r="AZ986" s="54"/>
      <c r="BA986" s="54"/>
      <c r="BB986" s="54"/>
      <c r="BC986" s="54"/>
    </row>
    <row r="987" spans="1:55" s="35" customFormat="1" ht="49.95" customHeight="1" x14ac:dyDescent="0.3">
      <c r="A987" s="219">
        <v>3030</v>
      </c>
      <c r="B987" s="575" t="s">
        <v>7116</v>
      </c>
      <c r="C987" s="219"/>
      <c r="D987" s="576"/>
      <c r="E987" s="221" t="s">
        <v>7127</v>
      </c>
      <c r="F987" s="219"/>
      <c r="G987" s="221" t="s">
        <v>7162</v>
      </c>
      <c r="H987" s="219">
        <v>2010</v>
      </c>
      <c r="I987" s="220" t="s">
        <v>7163</v>
      </c>
      <c r="J987" s="577">
        <v>64059</v>
      </c>
      <c r="K987" s="578" t="s">
        <v>6273</v>
      </c>
      <c r="L987" s="220" t="s">
        <v>7120</v>
      </c>
      <c r="M987" s="220" t="s">
        <v>7121</v>
      </c>
      <c r="N987" s="220" t="s">
        <v>7164</v>
      </c>
      <c r="O987" s="220" t="s">
        <v>7163</v>
      </c>
      <c r="P987" s="219" t="s">
        <v>7165</v>
      </c>
      <c r="Q987" s="576">
        <v>1.37</v>
      </c>
      <c r="R987" s="576">
        <v>0</v>
      </c>
      <c r="S987" s="576">
        <v>6.1359195402298852</v>
      </c>
      <c r="T987" s="576">
        <v>73.2</v>
      </c>
      <c r="U987" s="576">
        <v>80.705919540229885</v>
      </c>
      <c r="V987" s="219">
        <v>100</v>
      </c>
      <c r="W987" s="219">
        <v>0</v>
      </c>
      <c r="X987" s="576" t="s">
        <v>7125</v>
      </c>
      <c r="Y987" s="219"/>
      <c r="Z987" s="219"/>
      <c r="AA987" s="219"/>
      <c r="AB987" s="219">
        <v>30</v>
      </c>
      <c r="AC987" s="219"/>
      <c r="AD987" s="576"/>
      <c r="AE987" s="579"/>
      <c r="AF987" s="146">
        <v>100</v>
      </c>
      <c r="AG987" s="580"/>
      <c r="AH987" s="220" t="s">
        <v>7132</v>
      </c>
      <c r="AI987" s="581">
        <v>100</v>
      </c>
      <c r="AJ987" s="582"/>
      <c r="AK987" s="116"/>
      <c r="AL987" s="581"/>
      <c r="AM987" s="582"/>
      <c r="AN987" s="116"/>
      <c r="AO987" s="581"/>
      <c r="AP987" s="582"/>
      <c r="AQ987" s="116"/>
      <c r="AR987" s="581"/>
      <c r="AS987" s="582"/>
      <c r="AT987" s="219"/>
      <c r="AU987" s="581"/>
      <c r="AV987" s="583"/>
      <c r="AW987" s="219"/>
      <c r="AX987" s="581"/>
      <c r="AY987" s="130"/>
      <c r="AZ987" s="54"/>
      <c r="BA987" s="54"/>
      <c r="BB987" s="54"/>
      <c r="BC987" s="54"/>
    </row>
    <row r="988" spans="1:55" s="35" customFormat="1" ht="49.95" customHeight="1" x14ac:dyDescent="0.3">
      <c r="A988" s="219">
        <v>3030</v>
      </c>
      <c r="B988" s="575" t="s">
        <v>7116</v>
      </c>
      <c r="C988" s="219"/>
      <c r="D988" s="576"/>
      <c r="E988" s="221" t="s">
        <v>5955</v>
      </c>
      <c r="F988" s="219" t="s">
        <v>7140</v>
      </c>
      <c r="G988" s="221" t="s">
        <v>7166</v>
      </c>
      <c r="H988" s="219">
        <v>2010</v>
      </c>
      <c r="I988" s="220" t="s">
        <v>7167</v>
      </c>
      <c r="J988" s="577">
        <v>113980</v>
      </c>
      <c r="K988" s="578" t="s">
        <v>6273</v>
      </c>
      <c r="L988" s="220" t="s">
        <v>7120</v>
      </c>
      <c r="M988" s="220" t="s">
        <v>7121</v>
      </c>
      <c r="N988" s="220" t="s">
        <v>7168</v>
      </c>
      <c r="O988" s="220"/>
      <c r="P988" s="219" t="s">
        <v>7169</v>
      </c>
      <c r="Q988" s="576">
        <v>2.4369999999999998</v>
      </c>
      <c r="R988" s="576">
        <v>0</v>
      </c>
      <c r="S988" s="576">
        <v>10.917624521072797</v>
      </c>
      <c r="T988" s="576">
        <v>73.2</v>
      </c>
      <c r="U988" s="576">
        <v>86.554624521072796</v>
      </c>
      <c r="V988" s="219">
        <v>100</v>
      </c>
      <c r="W988" s="219">
        <v>0</v>
      </c>
      <c r="X988" s="576" t="s">
        <v>7125</v>
      </c>
      <c r="Y988" s="219"/>
      <c r="Z988" s="219"/>
      <c r="AA988" s="219"/>
      <c r="AB988" s="219">
        <v>30</v>
      </c>
      <c r="AC988" s="219"/>
      <c r="AD988" s="576"/>
      <c r="AE988" s="579"/>
      <c r="AF988" s="146">
        <v>100</v>
      </c>
      <c r="AG988" s="580"/>
      <c r="AH988" s="220" t="s">
        <v>7146</v>
      </c>
      <c r="AI988" s="581">
        <v>100</v>
      </c>
      <c r="AJ988" s="582"/>
      <c r="AK988" s="116"/>
      <c r="AL988" s="581"/>
      <c r="AM988" s="582"/>
      <c r="AN988" s="116"/>
      <c r="AO988" s="581"/>
      <c r="AP988" s="582"/>
      <c r="AQ988" s="116"/>
      <c r="AR988" s="581"/>
      <c r="AS988" s="582"/>
      <c r="AT988" s="219"/>
      <c r="AU988" s="581"/>
      <c r="AV988" s="583"/>
      <c r="AW988" s="219"/>
      <c r="AX988" s="581"/>
      <c r="AY988" s="130"/>
      <c r="AZ988" s="54"/>
      <c r="BA988" s="54"/>
      <c r="BB988" s="54"/>
      <c r="BC988" s="54"/>
    </row>
    <row r="989" spans="1:55" s="35" customFormat="1" ht="49.95" customHeight="1" x14ac:dyDescent="0.3">
      <c r="A989" s="219">
        <v>3030</v>
      </c>
      <c r="B989" s="575" t="s">
        <v>7116</v>
      </c>
      <c r="C989" s="219"/>
      <c r="D989" s="576"/>
      <c r="E989" s="221" t="s">
        <v>7127</v>
      </c>
      <c r="F989" s="219"/>
      <c r="G989" s="221" t="s">
        <v>7170</v>
      </c>
      <c r="H989" s="219">
        <v>2010</v>
      </c>
      <c r="I989" s="220" t="s">
        <v>7171</v>
      </c>
      <c r="J989" s="577">
        <v>19967</v>
      </c>
      <c r="K989" s="578" t="s">
        <v>6273</v>
      </c>
      <c r="L989" s="220" t="s">
        <v>7120</v>
      </c>
      <c r="M989" s="220" t="s">
        <v>7121</v>
      </c>
      <c r="N989" s="220" t="s">
        <v>7172</v>
      </c>
      <c r="O989" s="220" t="s">
        <v>7171</v>
      </c>
      <c r="P989" s="219" t="s">
        <v>7173</v>
      </c>
      <c r="Q989" s="576">
        <v>0.42699999999999999</v>
      </c>
      <c r="R989" s="576">
        <v>0</v>
      </c>
      <c r="S989" s="576">
        <v>1.9125478927203066</v>
      </c>
      <c r="T989" s="576">
        <v>73.2</v>
      </c>
      <c r="U989" s="576">
        <v>75.539547892720307</v>
      </c>
      <c r="V989" s="219">
        <v>100</v>
      </c>
      <c r="W989" s="219">
        <v>0</v>
      </c>
      <c r="X989" s="576" t="s">
        <v>7125</v>
      </c>
      <c r="Y989" s="219"/>
      <c r="Z989" s="219"/>
      <c r="AA989" s="219"/>
      <c r="AB989" s="219">
        <v>30</v>
      </c>
      <c r="AC989" s="219"/>
      <c r="AD989" s="576"/>
      <c r="AE989" s="579"/>
      <c r="AF989" s="146">
        <v>100</v>
      </c>
      <c r="AG989" s="580"/>
      <c r="AH989" s="220" t="s">
        <v>7132</v>
      </c>
      <c r="AI989" s="581">
        <v>100</v>
      </c>
      <c r="AJ989" s="582"/>
      <c r="AK989" s="116"/>
      <c r="AL989" s="581"/>
      <c r="AM989" s="582"/>
      <c r="AN989" s="116"/>
      <c r="AO989" s="581"/>
      <c r="AP989" s="582"/>
      <c r="AQ989" s="116"/>
      <c r="AR989" s="581"/>
      <c r="AS989" s="582"/>
      <c r="AT989" s="219"/>
      <c r="AU989" s="581"/>
      <c r="AV989" s="583"/>
      <c r="AW989" s="219"/>
      <c r="AX989" s="581"/>
      <c r="AY989" s="130"/>
      <c r="AZ989" s="54"/>
      <c r="BA989" s="54"/>
      <c r="BB989" s="54"/>
      <c r="BC989" s="54"/>
    </row>
    <row r="990" spans="1:55" s="35" customFormat="1" ht="49.95" customHeight="1" x14ac:dyDescent="0.3">
      <c r="A990" s="219">
        <v>3030</v>
      </c>
      <c r="B990" s="575" t="s">
        <v>7116</v>
      </c>
      <c r="C990" s="219"/>
      <c r="D990" s="576"/>
      <c r="E990" s="221" t="s">
        <v>7174</v>
      </c>
      <c r="F990" s="219">
        <v>25126</v>
      </c>
      <c r="G990" s="221" t="s">
        <v>7175</v>
      </c>
      <c r="H990" s="219">
        <v>2011</v>
      </c>
      <c r="I990" s="220" t="s">
        <v>7176</v>
      </c>
      <c r="J990" s="577">
        <v>149344</v>
      </c>
      <c r="K990" s="578" t="s">
        <v>6273</v>
      </c>
      <c r="L990" s="220" t="s">
        <v>7120</v>
      </c>
      <c r="M990" s="220" t="s">
        <v>7121</v>
      </c>
      <c r="N990" s="220" t="s">
        <v>7177</v>
      </c>
      <c r="O990" s="220" t="s">
        <v>7178</v>
      </c>
      <c r="P990" s="219" t="s">
        <v>7179</v>
      </c>
      <c r="Q990" s="576">
        <v>3.1930000000000001</v>
      </c>
      <c r="R990" s="576">
        <v>0</v>
      </c>
      <c r="S990" s="576">
        <v>14.304980842911879</v>
      </c>
      <c r="T990" s="576">
        <v>73.2</v>
      </c>
      <c r="U990" s="576">
        <v>90.697980842911875</v>
      </c>
      <c r="V990" s="219">
        <v>70</v>
      </c>
      <c r="W990" s="219">
        <v>0</v>
      </c>
      <c r="X990" s="576" t="s">
        <v>7125</v>
      </c>
      <c r="Y990" s="219"/>
      <c r="Z990" s="219"/>
      <c r="AA990" s="219"/>
      <c r="AB990" s="219">
        <v>44</v>
      </c>
      <c r="AC990" s="219"/>
      <c r="AD990" s="576"/>
      <c r="AE990" s="579"/>
      <c r="AF990" s="146">
        <v>100</v>
      </c>
      <c r="AG990" s="580"/>
      <c r="AH990" s="220" t="s">
        <v>7180</v>
      </c>
      <c r="AI990" s="581">
        <v>100</v>
      </c>
      <c r="AJ990" s="582"/>
      <c r="AK990" s="116"/>
      <c r="AL990" s="581"/>
      <c r="AM990" s="582"/>
      <c r="AN990" s="116"/>
      <c r="AO990" s="581"/>
      <c r="AP990" s="582"/>
      <c r="AQ990" s="116"/>
      <c r="AR990" s="581"/>
      <c r="AS990" s="582"/>
      <c r="AT990" s="219"/>
      <c r="AU990" s="581"/>
      <c r="AV990" s="583"/>
      <c r="AW990" s="219"/>
      <c r="AX990" s="581"/>
      <c r="AY990" s="130"/>
      <c r="AZ990" s="54"/>
      <c r="BA990" s="54"/>
      <c r="BB990" s="54"/>
      <c r="BC990" s="54"/>
    </row>
    <row r="991" spans="1:55" s="35" customFormat="1" ht="49.95" customHeight="1" x14ac:dyDescent="0.3">
      <c r="A991" s="219">
        <v>3030</v>
      </c>
      <c r="B991" s="575" t="s">
        <v>7116</v>
      </c>
      <c r="C991" s="219"/>
      <c r="D991" s="576"/>
      <c r="E991" s="221" t="s">
        <v>7126</v>
      </c>
      <c r="F991" s="219"/>
      <c r="G991" s="221" t="s">
        <v>7181</v>
      </c>
      <c r="H991" s="219">
        <v>2011</v>
      </c>
      <c r="I991" s="220" t="s">
        <v>7182</v>
      </c>
      <c r="J991" s="577">
        <v>70830</v>
      </c>
      <c r="K991" s="578" t="s">
        <v>6273</v>
      </c>
      <c r="L991" s="220" t="s">
        <v>7120</v>
      </c>
      <c r="M991" s="220" t="s">
        <v>7121</v>
      </c>
      <c r="N991" s="220" t="s">
        <v>7183</v>
      </c>
      <c r="O991" s="220" t="s">
        <v>7184</v>
      </c>
      <c r="P991" s="219" t="s">
        <v>7185</v>
      </c>
      <c r="Q991" s="576">
        <v>1.514</v>
      </c>
      <c r="R991" s="576">
        <v>0</v>
      </c>
      <c r="S991" s="576">
        <v>6.7844827586206895</v>
      </c>
      <c r="T991" s="576">
        <v>73.2</v>
      </c>
      <c r="U991" s="576">
        <v>81.498482758620696</v>
      </c>
      <c r="V991" s="219">
        <v>40</v>
      </c>
      <c r="W991" s="219">
        <v>0</v>
      </c>
      <c r="X991" s="576" t="s">
        <v>7125</v>
      </c>
      <c r="Y991" s="219"/>
      <c r="Z991" s="219"/>
      <c r="AA991" s="219"/>
      <c r="AB991" s="219">
        <v>30</v>
      </c>
      <c r="AC991" s="219"/>
      <c r="AD991" s="576"/>
      <c r="AE991" s="579"/>
      <c r="AF991" s="146">
        <v>40</v>
      </c>
      <c r="AG991" s="580" t="s">
        <v>7152</v>
      </c>
      <c r="AH991" s="220" t="s">
        <v>7126</v>
      </c>
      <c r="AI991" s="581">
        <v>40</v>
      </c>
      <c r="AJ991" s="582"/>
      <c r="AK991" s="116"/>
      <c r="AL991" s="581"/>
      <c r="AM991" s="582"/>
      <c r="AN991" s="116"/>
      <c r="AO991" s="581"/>
      <c r="AP991" s="582"/>
      <c r="AQ991" s="116"/>
      <c r="AR991" s="581"/>
      <c r="AS991" s="582"/>
      <c r="AT991" s="219"/>
      <c r="AU991" s="581"/>
      <c r="AV991" s="583"/>
      <c r="AW991" s="219"/>
      <c r="AX991" s="581"/>
      <c r="AY991" s="130"/>
      <c r="AZ991" s="54"/>
      <c r="BA991" s="54"/>
      <c r="BB991" s="54"/>
      <c r="BC991" s="54"/>
    </row>
    <row r="992" spans="1:55" s="35" customFormat="1" ht="49.95" customHeight="1" x14ac:dyDescent="0.3">
      <c r="A992" s="219">
        <v>3030</v>
      </c>
      <c r="B992" s="575" t="s">
        <v>7116</v>
      </c>
      <c r="C992" s="219"/>
      <c r="D992" s="576"/>
      <c r="E992" s="221" t="s">
        <v>2579</v>
      </c>
      <c r="F992" s="219">
        <v>21244</v>
      </c>
      <c r="G992" s="221" t="s">
        <v>7186</v>
      </c>
      <c r="H992" s="219">
        <v>2011</v>
      </c>
      <c r="I992" s="220" t="s">
        <v>7187</v>
      </c>
      <c r="J992" s="577">
        <v>43980</v>
      </c>
      <c r="K992" s="578" t="s">
        <v>6273</v>
      </c>
      <c r="L992" s="220" t="s">
        <v>7120</v>
      </c>
      <c r="M992" s="220" t="s">
        <v>7121</v>
      </c>
      <c r="N992" s="220" t="s">
        <v>7188</v>
      </c>
      <c r="O992" s="220" t="s">
        <v>7187</v>
      </c>
      <c r="P992" s="219" t="s">
        <v>7189</v>
      </c>
      <c r="Q992" s="576">
        <v>0.94</v>
      </c>
      <c r="R992" s="576">
        <v>0</v>
      </c>
      <c r="S992" s="576">
        <v>4.2126436781609193</v>
      </c>
      <c r="T992" s="576">
        <v>73.2</v>
      </c>
      <c r="U992" s="576">
        <v>78.352643678160916</v>
      </c>
      <c r="V992" s="219">
        <v>85</v>
      </c>
      <c r="W992" s="219">
        <v>0</v>
      </c>
      <c r="X992" s="576" t="s">
        <v>7125</v>
      </c>
      <c r="Y992" s="219"/>
      <c r="Z992" s="219"/>
      <c r="AA992" s="219"/>
      <c r="AB992" s="219">
        <v>4</v>
      </c>
      <c r="AC992" s="219"/>
      <c r="AD992" s="576"/>
      <c r="AE992" s="579"/>
      <c r="AF992" s="146">
        <v>85</v>
      </c>
      <c r="AG992" s="580" t="s">
        <v>7190</v>
      </c>
      <c r="AH992" s="220" t="s">
        <v>7126</v>
      </c>
      <c r="AI992" s="581">
        <v>85</v>
      </c>
      <c r="AJ992" s="582"/>
      <c r="AK992" s="116"/>
      <c r="AL992" s="581"/>
      <c r="AM992" s="582"/>
      <c r="AN992" s="116"/>
      <c r="AO992" s="581"/>
      <c r="AP992" s="582"/>
      <c r="AQ992" s="116"/>
      <c r="AR992" s="581"/>
      <c r="AS992" s="582"/>
      <c r="AT992" s="219"/>
      <c r="AU992" s="581"/>
      <c r="AV992" s="583"/>
      <c r="AW992" s="219"/>
      <c r="AX992" s="581"/>
      <c r="AY992" s="130"/>
      <c r="AZ992" s="54"/>
      <c r="BA992" s="54"/>
      <c r="BB992" s="54"/>
      <c r="BC992" s="54"/>
    </row>
    <row r="993" spans="1:55" s="35" customFormat="1" ht="49.95" customHeight="1" x14ac:dyDescent="0.3">
      <c r="A993" s="219">
        <v>3039</v>
      </c>
      <c r="B993" s="575" t="s">
        <v>7349</v>
      </c>
      <c r="C993" s="219">
        <v>1</v>
      </c>
      <c r="D993" s="576"/>
      <c r="E993" s="221" t="s">
        <v>4503</v>
      </c>
      <c r="F993" s="219" t="s">
        <v>4504</v>
      </c>
      <c r="G993" s="221" t="s">
        <v>4505</v>
      </c>
      <c r="H993" s="219">
        <v>2013</v>
      </c>
      <c r="I993" s="220" t="s">
        <v>4506</v>
      </c>
      <c r="J993" s="577">
        <v>81715.600000000006</v>
      </c>
      <c r="K993" s="578" t="s">
        <v>6273</v>
      </c>
      <c r="L993" s="220" t="s">
        <v>4462</v>
      </c>
      <c r="M993" s="220" t="s">
        <v>4463</v>
      </c>
      <c r="N993" s="220" t="s">
        <v>4507</v>
      </c>
      <c r="O993" s="220" t="s">
        <v>4508</v>
      </c>
      <c r="P993" s="219" t="s">
        <v>4509</v>
      </c>
      <c r="Q993" s="576">
        <v>9.6136000000000017</v>
      </c>
      <c r="R993" s="576">
        <v>0</v>
      </c>
      <c r="S993" s="576">
        <v>9.6136000000000017</v>
      </c>
      <c r="T993" s="576">
        <v>0</v>
      </c>
      <c r="U993" s="576">
        <v>9.6136000000000017</v>
      </c>
      <c r="V993" s="219">
        <v>10</v>
      </c>
      <c r="W993" s="219">
        <v>66</v>
      </c>
      <c r="X993" s="576" t="s">
        <v>4467</v>
      </c>
      <c r="Y993" s="219"/>
      <c r="Z993" s="219"/>
      <c r="AA993" s="219"/>
      <c r="AB993" s="219">
        <v>65</v>
      </c>
      <c r="AC993" s="219"/>
      <c r="AD993" s="576">
        <v>60</v>
      </c>
      <c r="AE993" s="579">
        <v>3</v>
      </c>
      <c r="AF993" s="146">
        <v>10</v>
      </c>
      <c r="AG993" s="580" t="s">
        <v>7350</v>
      </c>
      <c r="AH993" s="220" t="s">
        <v>7351</v>
      </c>
      <c r="AI993" s="581">
        <v>10</v>
      </c>
      <c r="AJ993" s="582" t="s">
        <v>4458</v>
      </c>
      <c r="AK993" s="116" t="s">
        <v>4458</v>
      </c>
      <c r="AL993" s="581"/>
      <c r="AM993" s="582" t="s">
        <v>4458</v>
      </c>
      <c r="AN993" s="116" t="s">
        <v>4458</v>
      </c>
      <c r="AO993" s="581"/>
      <c r="AP993" s="582" t="s">
        <v>4458</v>
      </c>
      <c r="AQ993" s="116" t="s">
        <v>4458</v>
      </c>
      <c r="AR993" s="581"/>
      <c r="AS993" s="582"/>
      <c r="AT993" s="219"/>
      <c r="AU993" s="581"/>
      <c r="AV993" s="583"/>
      <c r="AW993" s="219"/>
      <c r="AX993" s="581"/>
      <c r="AY993" s="130"/>
      <c r="AZ993" s="54"/>
      <c r="BA993" s="54"/>
      <c r="BB993" s="54"/>
      <c r="BC993" s="54"/>
    </row>
    <row r="994" spans="1:55" s="35" customFormat="1" ht="49.95" customHeight="1" x14ac:dyDescent="0.3">
      <c r="A994" s="219">
        <v>3039</v>
      </c>
      <c r="B994" s="575" t="s">
        <v>7349</v>
      </c>
      <c r="C994" s="219">
        <v>1</v>
      </c>
      <c r="D994" s="576"/>
      <c r="E994" s="221" t="s">
        <v>4515</v>
      </c>
      <c r="F994" s="219" t="s">
        <v>4516</v>
      </c>
      <c r="G994" s="221" t="s">
        <v>4517</v>
      </c>
      <c r="H994" s="219">
        <v>2013</v>
      </c>
      <c r="I994" s="220" t="s">
        <v>4517</v>
      </c>
      <c r="J994" s="577">
        <v>56696.95</v>
      </c>
      <c r="K994" s="578" t="s">
        <v>6273</v>
      </c>
      <c r="L994" s="220" t="s">
        <v>4471</v>
      </c>
      <c r="M994" s="220" t="s">
        <v>4472</v>
      </c>
      <c r="N994" s="220" t="s">
        <v>4518</v>
      </c>
      <c r="O994" s="220" t="s">
        <v>4519</v>
      </c>
      <c r="P994" s="219" t="s">
        <v>4520</v>
      </c>
      <c r="Q994" s="576">
        <v>6.6702294117647059</v>
      </c>
      <c r="R994" s="576">
        <v>0</v>
      </c>
      <c r="S994" s="576">
        <v>6.6702294117647059</v>
      </c>
      <c r="T994" s="576">
        <v>0</v>
      </c>
      <c r="U994" s="576">
        <v>6.6702294117647059</v>
      </c>
      <c r="V994" s="219">
        <v>25</v>
      </c>
      <c r="W994" s="219">
        <v>66</v>
      </c>
      <c r="X994" s="576" t="s">
        <v>4467</v>
      </c>
      <c r="Y994" s="219"/>
      <c r="Z994" s="219"/>
      <c r="AA994" s="219"/>
      <c r="AB994" s="219">
        <v>65</v>
      </c>
      <c r="AC994" s="219"/>
      <c r="AD994" s="576">
        <v>60</v>
      </c>
      <c r="AE994" s="579">
        <v>3</v>
      </c>
      <c r="AF994" s="146">
        <v>5</v>
      </c>
      <c r="AG994" s="580" t="s">
        <v>7350</v>
      </c>
      <c r="AH994" s="220" t="s">
        <v>7351</v>
      </c>
      <c r="AI994" s="581">
        <v>5</v>
      </c>
      <c r="AJ994" s="582" t="s">
        <v>4458</v>
      </c>
      <c r="AK994" s="116" t="s">
        <v>4458</v>
      </c>
      <c r="AL994" s="581"/>
      <c r="AM994" s="582" t="s">
        <v>4458</v>
      </c>
      <c r="AN994" s="116" t="s">
        <v>4458</v>
      </c>
      <c r="AO994" s="581"/>
      <c r="AP994" s="582" t="s">
        <v>4458</v>
      </c>
      <c r="AQ994" s="116" t="s">
        <v>4458</v>
      </c>
      <c r="AR994" s="581"/>
      <c r="AS994" s="582"/>
      <c r="AT994" s="219"/>
      <c r="AU994" s="581"/>
      <c r="AV994" s="583"/>
      <c r="AW994" s="219"/>
      <c r="AX994" s="581"/>
      <c r="AY994" s="130"/>
      <c r="AZ994" s="54"/>
      <c r="BA994" s="54"/>
      <c r="BB994" s="54"/>
      <c r="BC994" s="54"/>
    </row>
    <row r="995" spans="1:55" s="35" customFormat="1" ht="49.95" customHeight="1" x14ac:dyDescent="0.3">
      <c r="A995" s="219">
        <v>3039</v>
      </c>
      <c r="B995" s="575" t="s">
        <v>7349</v>
      </c>
      <c r="C995" s="219">
        <v>1</v>
      </c>
      <c r="D995" s="576"/>
      <c r="E995" s="221" t="s">
        <v>4484</v>
      </c>
      <c r="F995" s="219" t="s">
        <v>4485</v>
      </c>
      <c r="G995" s="221" t="s">
        <v>4486</v>
      </c>
      <c r="H995" s="219">
        <v>2011</v>
      </c>
      <c r="I995" s="220" t="s">
        <v>4487</v>
      </c>
      <c r="J995" s="577">
        <v>75920.320000000007</v>
      </c>
      <c r="K995" s="578" t="s">
        <v>6273</v>
      </c>
      <c r="L995" s="220" t="s">
        <v>4471</v>
      </c>
      <c r="M995" s="220" t="s">
        <v>4472</v>
      </c>
      <c r="N995" s="220" t="s">
        <v>4488</v>
      </c>
      <c r="O995" s="220" t="s">
        <v>4489</v>
      </c>
      <c r="P995" s="219">
        <v>12</v>
      </c>
      <c r="Q995" s="576">
        <v>8.9318023529411779</v>
      </c>
      <c r="R995" s="576">
        <v>0</v>
      </c>
      <c r="S995" s="576">
        <v>8.9318023529411779</v>
      </c>
      <c r="T995" s="576">
        <v>0</v>
      </c>
      <c r="U995" s="576">
        <v>8.9318023529411779</v>
      </c>
      <c r="V995" s="219">
        <v>30</v>
      </c>
      <c r="W995" s="219">
        <v>100</v>
      </c>
      <c r="X995" s="576" t="s">
        <v>4467</v>
      </c>
      <c r="Y995" s="219"/>
      <c r="Z995" s="219"/>
      <c r="AA995" s="219"/>
      <c r="AB995" s="219">
        <v>47</v>
      </c>
      <c r="AC995" s="219"/>
      <c r="AD995" s="576">
        <v>60</v>
      </c>
      <c r="AE995" s="579">
        <v>3</v>
      </c>
      <c r="AF995" s="146">
        <v>45</v>
      </c>
      <c r="AG995" s="580" t="s">
        <v>7352</v>
      </c>
      <c r="AH995" s="220" t="s">
        <v>7351</v>
      </c>
      <c r="AI995" s="581">
        <v>45</v>
      </c>
      <c r="AJ995" s="582" t="s">
        <v>4458</v>
      </c>
      <c r="AK995" s="116" t="s">
        <v>4458</v>
      </c>
      <c r="AL995" s="581"/>
      <c r="AM995" s="582" t="s">
        <v>4458</v>
      </c>
      <c r="AN995" s="116" t="s">
        <v>4458</v>
      </c>
      <c r="AO995" s="581"/>
      <c r="AP995" s="582" t="s">
        <v>4458</v>
      </c>
      <c r="AQ995" s="116" t="s">
        <v>4458</v>
      </c>
      <c r="AR995" s="581"/>
      <c r="AS995" s="582"/>
      <c r="AT995" s="219"/>
      <c r="AU995" s="581"/>
      <c r="AV995" s="583"/>
      <c r="AW995" s="219"/>
      <c r="AX995" s="581"/>
      <c r="AY995" s="130"/>
      <c r="AZ995" s="54"/>
      <c r="BA995" s="54"/>
      <c r="BB995" s="54"/>
      <c r="BC995" s="54"/>
    </row>
    <row r="996" spans="1:55" s="35" customFormat="1" ht="49.95" customHeight="1" x14ac:dyDescent="0.3">
      <c r="A996" s="219">
        <v>3039</v>
      </c>
      <c r="B996" s="575" t="s">
        <v>7349</v>
      </c>
      <c r="C996" s="219">
        <v>1</v>
      </c>
      <c r="D996" s="576"/>
      <c r="E996" s="221" t="s">
        <v>4515</v>
      </c>
      <c r="F996" s="219" t="s">
        <v>4476</v>
      </c>
      <c r="G996" s="221" t="s">
        <v>4521</v>
      </c>
      <c r="H996" s="219">
        <v>2013</v>
      </c>
      <c r="I996" s="220" t="s">
        <v>4522</v>
      </c>
      <c r="J996" s="577">
        <v>72033.77</v>
      </c>
      <c r="K996" s="578" t="s">
        <v>6273</v>
      </c>
      <c r="L996" s="220" t="s">
        <v>4523</v>
      </c>
      <c r="M996" s="220" t="s">
        <v>4524</v>
      </c>
      <c r="N996" s="220" t="s">
        <v>4525</v>
      </c>
      <c r="O996" s="220" t="s">
        <v>4526</v>
      </c>
      <c r="P996" s="219" t="s">
        <v>4527</v>
      </c>
      <c r="Q996" s="576">
        <v>8.4745611764705888</v>
      </c>
      <c r="R996" s="576">
        <v>0</v>
      </c>
      <c r="S996" s="576">
        <v>8.4745611764705888</v>
      </c>
      <c r="T996" s="576">
        <v>0</v>
      </c>
      <c r="U996" s="576">
        <v>8.4745611764705888</v>
      </c>
      <c r="V996" s="219">
        <v>18</v>
      </c>
      <c r="W996" s="219">
        <v>80</v>
      </c>
      <c r="X996" s="576" t="s">
        <v>4467</v>
      </c>
      <c r="Y996" s="219"/>
      <c r="Z996" s="219"/>
      <c r="AA996" s="219"/>
      <c r="AB996" s="219">
        <v>65</v>
      </c>
      <c r="AC996" s="219"/>
      <c r="AD996" s="576">
        <v>60</v>
      </c>
      <c r="AE996" s="579">
        <v>3</v>
      </c>
      <c r="AF996" s="146">
        <v>20</v>
      </c>
      <c r="AG996" s="580" t="s">
        <v>7353</v>
      </c>
      <c r="AH996" s="220" t="s">
        <v>7351</v>
      </c>
      <c r="AI996" s="581">
        <v>20</v>
      </c>
      <c r="AJ996" s="582" t="s">
        <v>4458</v>
      </c>
      <c r="AK996" s="116" t="s">
        <v>4458</v>
      </c>
      <c r="AL996" s="581"/>
      <c r="AM996" s="582" t="s">
        <v>4458</v>
      </c>
      <c r="AN996" s="116" t="s">
        <v>4458</v>
      </c>
      <c r="AO996" s="581"/>
      <c r="AP996" s="582" t="s">
        <v>4458</v>
      </c>
      <c r="AQ996" s="116" t="s">
        <v>4458</v>
      </c>
      <c r="AR996" s="581"/>
      <c r="AS996" s="582"/>
      <c r="AT996" s="219"/>
      <c r="AU996" s="581"/>
      <c r="AV996" s="583"/>
      <c r="AW996" s="219"/>
      <c r="AX996" s="581"/>
      <c r="AY996" s="130"/>
      <c r="AZ996" s="54"/>
      <c r="BA996" s="54"/>
      <c r="BB996" s="54"/>
      <c r="BC996" s="54"/>
    </row>
    <row r="997" spans="1:55" s="35" customFormat="1" ht="49.95" customHeight="1" x14ac:dyDescent="0.3">
      <c r="A997" s="219">
        <v>3039</v>
      </c>
      <c r="B997" s="575" t="s">
        <v>7349</v>
      </c>
      <c r="C997" s="219">
        <v>1</v>
      </c>
      <c r="D997" s="576"/>
      <c r="E997" s="221" t="s">
        <v>4468</v>
      </c>
      <c r="F997" s="219" t="s">
        <v>4469</v>
      </c>
      <c r="G997" s="221" t="s">
        <v>4470</v>
      </c>
      <c r="H997" s="219">
        <v>2010</v>
      </c>
      <c r="I997" s="220" t="s">
        <v>4470</v>
      </c>
      <c r="J997" s="577">
        <v>282691.67</v>
      </c>
      <c r="K997" s="578" t="s">
        <v>6273</v>
      </c>
      <c r="L997" s="220" t="s">
        <v>4471</v>
      </c>
      <c r="M997" s="220" t="s">
        <v>4472</v>
      </c>
      <c r="N997" s="220" t="s">
        <v>4473</v>
      </c>
      <c r="O997" s="220" t="s">
        <v>4474</v>
      </c>
      <c r="P997" s="219" t="s">
        <v>4475</v>
      </c>
      <c r="Q997" s="576">
        <v>18</v>
      </c>
      <c r="R997" s="576">
        <v>0</v>
      </c>
      <c r="S997" s="576">
        <v>18</v>
      </c>
      <c r="T997" s="576">
        <v>0</v>
      </c>
      <c r="U997" s="576">
        <v>18</v>
      </c>
      <c r="V997" s="219">
        <v>64</v>
      </c>
      <c r="W997" s="219">
        <v>100</v>
      </c>
      <c r="X997" s="576" t="s">
        <v>4467</v>
      </c>
      <c r="Y997" s="219"/>
      <c r="Z997" s="219"/>
      <c r="AA997" s="219"/>
      <c r="AB997" s="219">
        <v>44</v>
      </c>
      <c r="AC997" s="219"/>
      <c r="AD997" s="576">
        <v>60</v>
      </c>
      <c r="AE997" s="579">
        <v>3</v>
      </c>
      <c r="AF997" s="146">
        <v>55</v>
      </c>
      <c r="AG997" s="580" t="s">
        <v>7353</v>
      </c>
      <c r="AH997" s="220" t="s">
        <v>7354</v>
      </c>
      <c r="AI997" s="581">
        <v>40</v>
      </c>
      <c r="AJ997" s="582" t="s">
        <v>4458</v>
      </c>
      <c r="AK997" s="116" t="s">
        <v>4458</v>
      </c>
      <c r="AL997" s="581"/>
      <c r="AM997" s="582" t="s">
        <v>4458</v>
      </c>
      <c r="AN997" s="116" t="s">
        <v>4458</v>
      </c>
      <c r="AO997" s="581"/>
      <c r="AP997" s="582" t="s">
        <v>4458</v>
      </c>
      <c r="AQ997" s="116" t="s">
        <v>4458</v>
      </c>
      <c r="AR997" s="581"/>
      <c r="AS997" s="582" t="s">
        <v>7355</v>
      </c>
      <c r="AT997" s="219" t="s">
        <v>7356</v>
      </c>
      <c r="AU997" s="581">
        <v>15</v>
      </c>
      <c r="AV997" s="583"/>
      <c r="AW997" s="219"/>
      <c r="AX997" s="581"/>
      <c r="AY997" s="130"/>
      <c r="AZ997" s="54"/>
      <c r="BA997" s="54"/>
      <c r="BB997" s="54"/>
      <c r="BC997" s="54"/>
    </row>
    <row r="998" spans="1:55" s="35" customFormat="1" ht="49.95" customHeight="1" x14ac:dyDescent="0.3">
      <c r="A998" s="219">
        <v>3039</v>
      </c>
      <c r="B998" s="575" t="s">
        <v>7349</v>
      </c>
      <c r="C998" s="219">
        <v>1</v>
      </c>
      <c r="D998" s="576"/>
      <c r="E998" s="221" t="s">
        <v>4490</v>
      </c>
      <c r="F998" s="219" t="s">
        <v>4491</v>
      </c>
      <c r="G998" s="221" t="s">
        <v>4492</v>
      </c>
      <c r="H998" s="219">
        <v>2011</v>
      </c>
      <c r="I998" s="220" t="s">
        <v>4493</v>
      </c>
      <c r="J998" s="577">
        <v>237559.2</v>
      </c>
      <c r="K998" s="578" t="s">
        <v>6273</v>
      </c>
      <c r="L998" s="220" t="s">
        <v>4479</v>
      </c>
      <c r="M998" s="220" t="s">
        <v>4480</v>
      </c>
      <c r="N998" s="220" t="s">
        <v>4494</v>
      </c>
      <c r="O998" s="220" t="s">
        <v>4495</v>
      </c>
      <c r="P998" s="219" t="s">
        <v>4496</v>
      </c>
      <c r="Q998" s="576">
        <v>27.948141176470589</v>
      </c>
      <c r="R998" s="576">
        <v>0</v>
      </c>
      <c r="S998" s="576">
        <v>27.948141176470589</v>
      </c>
      <c r="T998" s="576">
        <v>0</v>
      </c>
      <c r="U998" s="576">
        <v>27.948141176470589</v>
      </c>
      <c r="V998" s="219">
        <v>20</v>
      </c>
      <c r="W998" s="219">
        <v>100</v>
      </c>
      <c r="X998" s="576" t="s">
        <v>4467</v>
      </c>
      <c r="Y998" s="219"/>
      <c r="Z998" s="219"/>
      <c r="AA998" s="219"/>
      <c r="AB998" s="219">
        <v>44</v>
      </c>
      <c r="AC998" s="219"/>
      <c r="AD998" s="576">
        <v>60</v>
      </c>
      <c r="AE998" s="579">
        <v>3</v>
      </c>
      <c r="AF998" s="146">
        <v>10</v>
      </c>
      <c r="AG998" s="580" t="s">
        <v>7357</v>
      </c>
      <c r="AH998" s="220" t="s">
        <v>7358</v>
      </c>
      <c r="AI998" s="581">
        <v>10</v>
      </c>
      <c r="AJ998" s="582" t="s">
        <v>4458</v>
      </c>
      <c r="AK998" s="116" t="s">
        <v>4458</v>
      </c>
      <c r="AL998" s="581"/>
      <c r="AM998" s="582" t="s">
        <v>4458</v>
      </c>
      <c r="AN998" s="116" t="s">
        <v>4458</v>
      </c>
      <c r="AO998" s="581"/>
      <c r="AP998" s="582" t="s">
        <v>4458</v>
      </c>
      <c r="AQ998" s="116" t="s">
        <v>4458</v>
      </c>
      <c r="AR998" s="581"/>
      <c r="AS998" s="582"/>
      <c r="AT998" s="219"/>
      <c r="AU998" s="581"/>
      <c r="AV998" s="583"/>
      <c r="AW998" s="219"/>
      <c r="AX998" s="581"/>
      <c r="AY998" s="130"/>
      <c r="AZ998" s="54"/>
      <c r="BA998" s="54"/>
      <c r="BB998" s="54"/>
      <c r="BC998" s="54"/>
    </row>
    <row r="999" spans="1:55" s="35" customFormat="1" ht="49.95" customHeight="1" x14ac:dyDescent="0.3">
      <c r="A999" s="219">
        <v>3039</v>
      </c>
      <c r="B999" s="575" t="s">
        <v>7349</v>
      </c>
      <c r="C999" s="219">
        <v>1</v>
      </c>
      <c r="D999" s="576"/>
      <c r="E999" s="221" t="s">
        <v>4528</v>
      </c>
      <c r="F999" s="219" t="s">
        <v>4529</v>
      </c>
      <c r="G999" s="221" t="s">
        <v>4530</v>
      </c>
      <c r="H999" s="219">
        <v>2013</v>
      </c>
      <c r="I999" s="220" t="s">
        <v>4531</v>
      </c>
      <c r="J999" s="577">
        <v>2649331</v>
      </c>
      <c r="K999" s="578" t="s">
        <v>6273</v>
      </c>
      <c r="L999" s="220" t="s">
        <v>4479</v>
      </c>
      <c r="M999" s="220" t="s">
        <v>4480</v>
      </c>
      <c r="N999" s="220" t="s">
        <v>4532</v>
      </c>
      <c r="O999" s="220" t="s">
        <v>4533</v>
      </c>
      <c r="P999" s="219" t="s">
        <v>4534</v>
      </c>
      <c r="Q999" s="576">
        <v>311.68600000000004</v>
      </c>
      <c r="R999" s="576">
        <v>0</v>
      </c>
      <c r="S999" s="576">
        <v>311.68600000000004</v>
      </c>
      <c r="T999" s="576">
        <v>0</v>
      </c>
      <c r="U999" s="576">
        <v>311.68600000000004</v>
      </c>
      <c r="V999" s="219">
        <v>0</v>
      </c>
      <c r="W999" s="219">
        <v>0</v>
      </c>
      <c r="X999" s="576" t="s">
        <v>4467</v>
      </c>
      <c r="Y999" s="219"/>
      <c r="Z999" s="219"/>
      <c r="AA999" s="219"/>
      <c r="AB999" s="219">
        <v>27</v>
      </c>
      <c r="AC999" s="219"/>
      <c r="AD999" s="576">
        <v>60</v>
      </c>
      <c r="AE999" s="579">
        <v>3</v>
      </c>
      <c r="AF999" s="146">
        <v>0</v>
      </c>
      <c r="AG999" s="580" t="s">
        <v>7359</v>
      </c>
      <c r="AH999" s="220" t="s">
        <v>7360</v>
      </c>
      <c r="AI999" s="581">
        <v>0</v>
      </c>
      <c r="AJ999" s="582" t="s">
        <v>4458</v>
      </c>
      <c r="AK999" s="116" t="s">
        <v>4458</v>
      </c>
      <c r="AL999" s="581"/>
      <c r="AM999" s="582" t="s">
        <v>4458</v>
      </c>
      <c r="AN999" s="116" t="s">
        <v>4458</v>
      </c>
      <c r="AO999" s="581"/>
      <c r="AP999" s="582" t="s">
        <v>4458</v>
      </c>
      <c r="AQ999" s="116" t="s">
        <v>4458</v>
      </c>
      <c r="AR999" s="581"/>
      <c r="AS999" s="582"/>
      <c r="AT999" s="219"/>
      <c r="AU999" s="581"/>
      <c r="AV999" s="583"/>
      <c r="AW999" s="219"/>
      <c r="AX999" s="581"/>
      <c r="AY999" s="130"/>
      <c r="AZ999" s="54"/>
      <c r="BA999" s="54"/>
      <c r="BB999" s="54"/>
      <c r="BC999" s="54"/>
    </row>
    <row r="1000" spans="1:55" s="35" customFormat="1" ht="49.95" customHeight="1" x14ac:dyDescent="0.3">
      <c r="A1000" s="219">
        <v>3039</v>
      </c>
      <c r="B1000" s="575" t="s">
        <v>7349</v>
      </c>
      <c r="C1000" s="219">
        <v>1</v>
      </c>
      <c r="D1000" s="576"/>
      <c r="E1000" s="221" t="s">
        <v>4459</v>
      </c>
      <c r="F1000" s="219" t="s">
        <v>4460</v>
      </c>
      <c r="G1000" s="221" t="s">
        <v>4461</v>
      </c>
      <c r="H1000" s="219">
        <v>2010</v>
      </c>
      <c r="I1000" s="220" t="s">
        <v>4461</v>
      </c>
      <c r="J1000" s="577">
        <v>52279.81</v>
      </c>
      <c r="K1000" s="578" t="s">
        <v>6273</v>
      </c>
      <c r="L1000" s="220" t="s">
        <v>4462</v>
      </c>
      <c r="M1000" s="220" t="s">
        <v>4463</v>
      </c>
      <c r="N1000" s="220" t="s">
        <v>4464</v>
      </c>
      <c r="O1000" s="220" t="s">
        <v>4465</v>
      </c>
      <c r="P1000" s="219" t="s">
        <v>4466</v>
      </c>
      <c r="Q1000" s="576">
        <v>6.1505658823529412</v>
      </c>
      <c r="R1000" s="576">
        <v>0</v>
      </c>
      <c r="S1000" s="576">
        <v>6.1505658823529412</v>
      </c>
      <c r="T1000" s="576">
        <v>0</v>
      </c>
      <c r="U1000" s="576">
        <v>6.1505658823529412</v>
      </c>
      <c r="V1000" s="219">
        <v>25</v>
      </c>
      <c r="W1000" s="219">
        <v>100</v>
      </c>
      <c r="X1000" s="576" t="s">
        <v>4467</v>
      </c>
      <c r="Y1000" s="219"/>
      <c r="Z1000" s="219"/>
      <c r="AA1000" s="219"/>
      <c r="AB1000" s="219">
        <v>65</v>
      </c>
      <c r="AC1000" s="219"/>
      <c r="AD1000" s="576">
        <v>60</v>
      </c>
      <c r="AE1000" s="579">
        <v>3</v>
      </c>
      <c r="AF1000" s="146">
        <v>20</v>
      </c>
      <c r="AG1000" s="580" t="s">
        <v>7359</v>
      </c>
      <c r="AH1000" s="220" t="s">
        <v>7354</v>
      </c>
      <c r="AI1000" s="581">
        <v>20</v>
      </c>
      <c r="AJ1000" s="582" t="s">
        <v>4458</v>
      </c>
      <c r="AK1000" s="116" t="s">
        <v>4458</v>
      </c>
      <c r="AL1000" s="581"/>
      <c r="AM1000" s="582" t="s">
        <v>4458</v>
      </c>
      <c r="AN1000" s="116" t="s">
        <v>4458</v>
      </c>
      <c r="AO1000" s="581"/>
      <c r="AP1000" s="582" t="s">
        <v>4458</v>
      </c>
      <c r="AQ1000" s="116" t="s">
        <v>4458</v>
      </c>
      <c r="AR1000" s="581"/>
      <c r="AS1000" s="582"/>
      <c r="AT1000" s="219"/>
      <c r="AU1000" s="581"/>
      <c r="AV1000" s="583"/>
      <c r="AW1000" s="219"/>
      <c r="AX1000" s="581"/>
      <c r="AY1000" s="130"/>
      <c r="AZ1000" s="54"/>
      <c r="BA1000" s="54"/>
      <c r="BB1000" s="54"/>
      <c r="BC1000" s="54"/>
    </row>
    <row r="1001" spans="1:55" s="35" customFormat="1" ht="49.95" customHeight="1" x14ac:dyDescent="0.3">
      <c r="A1001" s="219">
        <v>3039</v>
      </c>
      <c r="B1001" s="575" t="s">
        <v>7349</v>
      </c>
      <c r="C1001" s="219">
        <v>1</v>
      </c>
      <c r="D1001" s="576"/>
      <c r="E1001" s="221" t="s">
        <v>4468</v>
      </c>
      <c r="F1001" s="219" t="s">
        <v>4476</v>
      </c>
      <c r="G1001" s="221" t="s">
        <v>4477</v>
      </c>
      <c r="H1001" s="219">
        <v>2010</v>
      </c>
      <c r="I1001" s="220" t="s">
        <v>4478</v>
      </c>
      <c r="J1001" s="577">
        <v>88635</v>
      </c>
      <c r="K1001" s="578" t="s">
        <v>6273</v>
      </c>
      <c r="L1001" s="220" t="s">
        <v>4479</v>
      </c>
      <c r="M1001" s="220" t="s">
        <v>4480</v>
      </c>
      <c r="N1001" s="220" t="s">
        <v>4481</v>
      </c>
      <c r="O1001" s="220" t="s">
        <v>4482</v>
      </c>
      <c r="P1001" s="219" t="s">
        <v>4483</v>
      </c>
      <c r="Q1001" s="576">
        <v>10.427647058823529</v>
      </c>
      <c r="R1001" s="576">
        <v>0</v>
      </c>
      <c r="S1001" s="576">
        <v>10.427647058823529</v>
      </c>
      <c r="T1001" s="576">
        <v>0</v>
      </c>
      <c r="U1001" s="576">
        <v>10.427647058823529</v>
      </c>
      <c r="V1001" s="219">
        <v>20</v>
      </c>
      <c r="W1001" s="219">
        <v>100</v>
      </c>
      <c r="X1001" s="576" t="s">
        <v>4467</v>
      </c>
      <c r="Y1001" s="219"/>
      <c r="Z1001" s="219"/>
      <c r="AA1001" s="219"/>
      <c r="AB1001" s="219">
        <v>24</v>
      </c>
      <c r="AC1001" s="219"/>
      <c r="AD1001" s="576">
        <v>60</v>
      </c>
      <c r="AE1001" s="579">
        <v>3</v>
      </c>
      <c r="AF1001" s="146">
        <v>30</v>
      </c>
      <c r="AG1001" s="580" t="s">
        <v>7353</v>
      </c>
      <c r="AH1001" s="220" t="s">
        <v>7351</v>
      </c>
      <c r="AI1001" s="581">
        <v>30</v>
      </c>
      <c r="AJ1001" s="582" t="s">
        <v>4458</v>
      </c>
      <c r="AK1001" s="116" t="s">
        <v>4458</v>
      </c>
      <c r="AL1001" s="581"/>
      <c r="AM1001" s="582" t="s">
        <v>4458</v>
      </c>
      <c r="AN1001" s="116" t="s">
        <v>4458</v>
      </c>
      <c r="AO1001" s="581"/>
      <c r="AP1001" s="582" t="s">
        <v>4458</v>
      </c>
      <c r="AQ1001" s="116" t="s">
        <v>4458</v>
      </c>
      <c r="AR1001" s="581"/>
      <c r="AS1001" s="582"/>
      <c r="AT1001" s="219"/>
      <c r="AU1001" s="581"/>
      <c r="AV1001" s="583"/>
      <c r="AW1001" s="219"/>
      <c r="AX1001" s="581"/>
      <c r="AY1001" s="130"/>
      <c r="AZ1001" s="54"/>
      <c r="BA1001" s="54"/>
      <c r="BB1001" s="54"/>
      <c r="BC1001" s="54"/>
    </row>
    <row r="1002" spans="1:55" s="35" customFormat="1" ht="49.95" customHeight="1" x14ac:dyDescent="0.3">
      <c r="A1002" s="219">
        <v>3039</v>
      </c>
      <c r="B1002" s="575" t="s">
        <v>7349</v>
      </c>
      <c r="C1002" s="219">
        <v>1</v>
      </c>
      <c r="D1002" s="576"/>
      <c r="E1002" s="221" t="s">
        <v>4468</v>
      </c>
      <c r="F1002" s="219" t="s">
        <v>4469</v>
      </c>
      <c r="G1002" s="221" t="s">
        <v>4510</v>
      </c>
      <c r="H1002" s="219">
        <v>2013</v>
      </c>
      <c r="I1002" s="220" t="s">
        <v>4511</v>
      </c>
      <c r="J1002" s="577">
        <v>189290</v>
      </c>
      <c r="K1002" s="578" t="s">
        <v>6273</v>
      </c>
      <c r="L1002" s="220" t="s">
        <v>4471</v>
      </c>
      <c r="M1002" s="220" t="s">
        <v>4472</v>
      </c>
      <c r="N1002" s="220" t="s">
        <v>4512</v>
      </c>
      <c r="O1002" s="220" t="s">
        <v>4513</v>
      </c>
      <c r="P1002" s="219" t="s">
        <v>4514</v>
      </c>
      <c r="Q1002" s="576">
        <v>22.269411764705882</v>
      </c>
      <c r="R1002" s="576">
        <v>0</v>
      </c>
      <c r="S1002" s="576">
        <v>22.269411764705882</v>
      </c>
      <c r="T1002" s="576">
        <v>0</v>
      </c>
      <c r="U1002" s="576">
        <v>22.269411764705882</v>
      </c>
      <c r="V1002" s="219">
        <v>15</v>
      </c>
      <c r="W1002" s="219">
        <v>77</v>
      </c>
      <c r="X1002" s="576" t="s">
        <v>4467</v>
      </c>
      <c r="Y1002" s="219"/>
      <c r="Z1002" s="219"/>
      <c r="AA1002" s="219"/>
      <c r="AB1002" s="219">
        <v>65</v>
      </c>
      <c r="AC1002" s="219"/>
      <c r="AD1002" s="576">
        <v>60</v>
      </c>
      <c r="AE1002" s="579">
        <v>3</v>
      </c>
      <c r="AF1002" s="146">
        <v>20</v>
      </c>
      <c r="AG1002" s="580" t="s">
        <v>7353</v>
      </c>
      <c r="AH1002" s="220" t="s">
        <v>7361</v>
      </c>
      <c r="AI1002" s="581">
        <v>20</v>
      </c>
      <c r="AJ1002" s="582" t="s">
        <v>4458</v>
      </c>
      <c r="AK1002" s="116" t="s">
        <v>4458</v>
      </c>
      <c r="AL1002" s="581"/>
      <c r="AM1002" s="582" t="s">
        <v>4458</v>
      </c>
      <c r="AN1002" s="116" t="s">
        <v>4458</v>
      </c>
      <c r="AO1002" s="581"/>
      <c r="AP1002" s="582" t="s">
        <v>4458</v>
      </c>
      <c r="AQ1002" s="116" t="s">
        <v>4458</v>
      </c>
      <c r="AR1002" s="581"/>
      <c r="AS1002" s="582"/>
      <c r="AT1002" s="219"/>
      <c r="AU1002" s="581"/>
      <c r="AV1002" s="583"/>
      <c r="AW1002" s="219"/>
      <c r="AX1002" s="581"/>
      <c r="AY1002" s="130"/>
      <c r="AZ1002" s="54"/>
      <c r="BA1002" s="54"/>
      <c r="BB1002" s="54"/>
      <c r="BC1002" s="54"/>
    </row>
    <row r="1003" spans="1:55" s="35" customFormat="1" ht="49.95" customHeight="1" x14ac:dyDescent="0.3">
      <c r="A1003" s="219">
        <v>3039</v>
      </c>
      <c r="B1003" s="575" t="s">
        <v>7349</v>
      </c>
      <c r="C1003" s="219">
        <v>1</v>
      </c>
      <c r="D1003" s="576"/>
      <c r="E1003" s="221" t="s">
        <v>4535</v>
      </c>
      <c r="F1003" s="219" t="s">
        <v>4536</v>
      </c>
      <c r="G1003" s="221" t="s">
        <v>4537</v>
      </c>
      <c r="H1003" s="219">
        <v>2013</v>
      </c>
      <c r="I1003" s="220" t="s">
        <v>4537</v>
      </c>
      <c r="J1003" s="577">
        <v>132305.07999999999</v>
      </c>
      <c r="K1003" s="578" t="s">
        <v>6273</v>
      </c>
      <c r="L1003" s="220" t="s">
        <v>4479</v>
      </c>
      <c r="M1003" s="220" t="s">
        <v>4480</v>
      </c>
      <c r="N1003" s="220" t="s">
        <v>4538</v>
      </c>
      <c r="O1003" s="220" t="s">
        <v>4539</v>
      </c>
      <c r="P1003" s="219" t="s">
        <v>4540</v>
      </c>
      <c r="Q1003" s="576">
        <v>15.565303529411764</v>
      </c>
      <c r="R1003" s="576">
        <v>0</v>
      </c>
      <c r="S1003" s="576">
        <v>15.565303529411764</v>
      </c>
      <c r="T1003" s="576">
        <v>0</v>
      </c>
      <c r="U1003" s="576">
        <v>15.565303529411764</v>
      </c>
      <c r="V1003" s="219">
        <v>40</v>
      </c>
      <c r="W1003" s="219">
        <v>66</v>
      </c>
      <c r="X1003" s="576" t="s">
        <v>4467</v>
      </c>
      <c r="Y1003" s="219"/>
      <c r="Z1003" s="219"/>
      <c r="AA1003" s="219"/>
      <c r="AB1003" s="219">
        <v>19</v>
      </c>
      <c r="AC1003" s="219"/>
      <c r="AD1003" s="576">
        <v>60</v>
      </c>
      <c r="AE1003" s="579">
        <v>3</v>
      </c>
      <c r="AF1003" s="146">
        <v>50</v>
      </c>
      <c r="AG1003" s="580" t="s">
        <v>7362</v>
      </c>
      <c r="AH1003" s="220" t="s">
        <v>7351</v>
      </c>
      <c r="AI1003" s="581">
        <v>50</v>
      </c>
      <c r="AJ1003" s="582" t="s">
        <v>4458</v>
      </c>
      <c r="AK1003" s="116" t="s">
        <v>4458</v>
      </c>
      <c r="AL1003" s="581"/>
      <c r="AM1003" s="582" t="s">
        <v>4458</v>
      </c>
      <c r="AN1003" s="116" t="s">
        <v>4458</v>
      </c>
      <c r="AO1003" s="581"/>
      <c r="AP1003" s="582" t="s">
        <v>4458</v>
      </c>
      <c r="AQ1003" s="116" t="s">
        <v>4458</v>
      </c>
      <c r="AR1003" s="581"/>
      <c r="AS1003" s="582"/>
      <c r="AT1003" s="219"/>
      <c r="AU1003" s="581"/>
      <c r="AV1003" s="583"/>
      <c r="AW1003" s="219"/>
      <c r="AX1003" s="581"/>
      <c r="AY1003" s="130"/>
      <c r="AZ1003" s="54"/>
      <c r="BA1003" s="54"/>
      <c r="BB1003" s="54"/>
      <c r="BC1003" s="54"/>
    </row>
    <row r="1004" spans="1:55" s="35" customFormat="1" ht="49.95" customHeight="1" x14ac:dyDescent="0.3">
      <c r="A1004" s="219">
        <v>3039</v>
      </c>
      <c r="B1004" s="575" t="s">
        <v>7349</v>
      </c>
      <c r="C1004" s="219">
        <v>1</v>
      </c>
      <c r="D1004" s="576"/>
      <c r="E1004" s="221" t="s">
        <v>4497</v>
      </c>
      <c r="F1004" s="219" t="s">
        <v>4485</v>
      </c>
      <c r="G1004" s="221" t="s">
        <v>4498</v>
      </c>
      <c r="H1004" s="219">
        <v>2012</v>
      </c>
      <c r="I1004" s="220" t="s">
        <v>4499</v>
      </c>
      <c r="J1004" s="577">
        <v>755742.39</v>
      </c>
      <c r="K1004" s="578" t="s">
        <v>6273</v>
      </c>
      <c r="L1004" s="220" t="s">
        <v>4479</v>
      </c>
      <c r="M1004" s="220" t="s">
        <v>4480</v>
      </c>
      <c r="N1004" s="220" t="s">
        <v>4500</v>
      </c>
      <c r="O1004" s="220" t="s">
        <v>4501</v>
      </c>
      <c r="P1004" s="219" t="s">
        <v>4502</v>
      </c>
      <c r="Q1004" s="576">
        <v>88.910869411764708</v>
      </c>
      <c r="R1004" s="576">
        <v>0</v>
      </c>
      <c r="S1004" s="576">
        <v>88.910869411764708</v>
      </c>
      <c r="T1004" s="576">
        <v>0</v>
      </c>
      <c r="U1004" s="576">
        <v>88.910869411764708</v>
      </c>
      <c r="V1004" s="219">
        <v>55</v>
      </c>
      <c r="W1004" s="219">
        <v>97</v>
      </c>
      <c r="X1004" s="576" t="s">
        <v>4467</v>
      </c>
      <c r="Y1004" s="219"/>
      <c r="Z1004" s="219"/>
      <c r="AA1004" s="219"/>
      <c r="AB1004" s="219">
        <v>19</v>
      </c>
      <c r="AC1004" s="219"/>
      <c r="AD1004" s="576">
        <v>60</v>
      </c>
      <c r="AE1004" s="579">
        <v>3</v>
      </c>
      <c r="AF1004" s="146">
        <v>35</v>
      </c>
      <c r="AG1004" s="580" t="s">
        <v>7362</v>
      </c>
      <c r="AH1004" s="220" t="s">
        <v>7351</v>
      </c>
      <c r="AI1004" s="581">
        <v>35</v>
      </c>
      <c r="AJ1004" s="582" t="s">
        <v>4458</v>
      </c>
      <c r="AK1004" s="116" t="s">
        <v>4458</v>
      </c>
      <c r="AL1004" s="581"/>
      <c r="AM1004" s="582" t="s">
        <v>4458</v>
      </c>
      <c r="AN1004" s="116" t="s">
        <v>4458</v>
      </c>
      <c r="AO1004" s="581"/>
      <c r="AP1004" s="582" t="s">
        <v>4458</v>
      </c>
      <c r="AQ1004" s="116" t="s">
        <v>4458</v>
      </c>
      <c r="AR1004" s="581"/>
      <c r="AS1004" s="582"/>
      <c r="AT1004" s="219"/>
      <c r="AU1004" s="581"/>
      <c r="AV1004" s="583"/>
      <c r="AW1004" s="219"/>
      <c r="AX1004" s="581"/>
      <c r="AY1004" s="130"/>
      <c r="AZ1004" s="54"/>
      <c r="BA1004" s="54"/>
      <c r="BB1004" s="54"/>
      <c r="BC1004" s="54"/>
    </row>
    <row r="1005" spans="1:55" s="35" customFormat="1" ht="49.95" customHeight="1" x14ac:dyDescent="0.3">
      <c r="A1005" s="219">
        <v>3050</v>
      </c>
      <c r="B1005" s="575" t="s">
        <v>7191</v>
      </c>
      <c r="C1005" s="219"/>
      <c r="D1005" s="576"/>
      <c r="E1005" s="221" t="s">
        <v>7192</v>
      </c>
      <c r="F1005" s="219" t="s">
        <v>7193</v>
      </c>
      <c r="G1005" s="221" t="s">
        <v>7194</v>
      </c>
      <c r="H1005" s="219">
        <v>2012</v>
      </c>
      <c r="I1005" s="220" t="s">
        <v>7195</v>
      </c>
      <c r="J1005" s="577">
        <v>912436</v>
      </c>
      <c r="K1005" s="578" t="s">
        <v>6273</v>
      </c>
      <c r="L1005" s="220" t="s">
        <v>7196</v>
      </c>
      <c r="M1005" s="220" t="s">
        <v>7197</v>
      </c>
      <c r="N1005" s="220" t="s">
        <v>7198</v>
      </c>
      <c r="O1005" s="220" t="s">
        <v>7199</v>
      </c>
      <c r="P1005" s="219">
        <v>1</v>
      </c>
      <c r="Q1005" s="576">
        <v>60</v>
      </c>
      <c r="R1005" s="576">
        <v>0</v>
      </c>
      <c r="S1005" s="576">
        <v>40</v>
      </c>
      <c r="T1005" s="576">
        <v>20</v>
      </c>
      <c r="U1005" s="576">
        <v>60</v>
      </c>
      <c r="V1005" s="219">
        <v>100</v>
      </c>
      <c r="W1005" s="219">
        <v>72</v>
      </c>
      <c r="X1005" s="576" t="s">
        <v>7200</v>
      </c>
      <c r="Y1005" s="219">
        <v>44</v>
      </c>
      <c r="Z1005" s="219"/>
      <c r="AA1005" s="219"/>
      <c r="AB1005" s="219">
        <v>3</v>
      </c>
      <c r="AC1005" s="219"/>
      <c r="AD1005" s="576"/>
      <c r="AE1005" s="579"/>
      <c r="AF1005" s="146"/>
      <c r="AG1005" s="580"/>
      <c r="AH1005" s="220"/>
      <c r="AI1005" s="581"/>
      <c r="AJ1005" s="582"/>
      <c r="AK1005" s="116"/>
      <c r="AL1005" s="581"/>
      <c r="AM1005" s="582" t="s">
        <v>7201</v>
      </c>
      <c r="AN1005" s="116"/>
      <c r="AO1005" s="581">
        <v>20</v>
      </c>
      <c r="AP1005" s="582"/>
      <c r="AQ1005" s="116"/>
      <c r="AR1005" s="581"/>
      <c r="AS1005" s="582"/>
      <c r="AT1005" s="219"/>
      <c r="AU1005" s="581"/>
      <c r="AV1005" s="583"/>
      <c r="AW1005" s="219"/>
      <c r="AX1005" s="581"/>
      <c r="AY1005" s="130"/>
      <c r="AZ1005" s="54"/>
      <c r="BA1005" s="54"/>
      <c r="BB1005" s="54"/>
      <c r="BC1005" s="54"/>
    </row>
    <row r="1006" spans="1:55" s="35" customFormat="1" ht="49.95" customHeight="1" x14ac:dyDescent="0.3">
      <c r="A1006" s="219">
        <v>3050</v>
      </c>
      <c r="B1006" s="575" t="s">
        <v>7191</v>
      </c>
      <c r="C1006" s="219"/>
      <c r="D1006" s="576"/>
      <c r="E1006" s="221" t="s">
        <v>7192</v>
      </c>
      <c r="F1006" s="219" t="s">
        <v>7193</v>
      </c>
      <c r="G1006" s="221" t="s">
        <v>7202</v>
      </c>
      <c r="H1006" s="219">
        <v>2012</v>
      </c>
      <c r="I1006" s="220" t="s">
        <v>7203</v>
      </c>
      <c r="J1006" s="577">
        <v>570070</v>
      </c>
      <c r="K1006" s="578" t="s">
        <v>6273</v>
      </c>
      <c r="L1006" s="220" t="s">
        <v>7196</v>
      </c>
      <c r="M1006" s="220" t="s">
        <v>7197</v>
      </c>
      <c r="N1006" s="220" t="s">
        <v>7204</v>
      </c>
      <c r="O1006" s="220" t="s">
        <v>7205</v>
      </c>
      <c r="P1006" s="219" t="s">
        <v>7206</v>
      </c>
      <c r="Q1006" s="576">
        <v>60</v>
      </c>
      <c r="R1006" s="576">
        <v>0</v>
      </c>
      <c r="S1006" s="576">
        <v>40</v>
      </c>
      <c r="T1006" s="576">
        <v>20</v>
      </c>
      <c r="U1006" s="576">
        <v>60</v>
      </c>
      <c r="V1006" s="219">
        <v>100</v>
      </c>
      <c r="W1006" s="219">
        <v>86</v>
      </c>
      <c r="X1006" s="576" t="s">
        <v>7200</v>
      </c>
      <c r="Y1006" s="219">
        <v>44</v>
      </c>
      <c r="Z1006" s="219"/>
      <c r="AA1006" s="219"/>
      <c r="AB1006" s="219">
        <v>3</v>
      </c>
      <c r="AC1006" s="219"/>
      <c r="AD1006" s="576"/>
      <c r="AE1006" s="579"/>
      <c r="AF1006" s="146"/>
      <c r="AG1006" s="580"/>
      <c r="AH1006" s="220"/>
      <c r="AI1006" s="581"/>
      <c r="AJ1006" s="582"/>
      <c r="AK1006" s="116"/>
      <c r="AL1006" s="581"/>
      <c r="AM1006" s="582" t="s">
        <v>7201</v>
      </c>
      <c r="AN1006" s="116"/>
      <c r="AO1006" s="581">
        <v>20</v>
      </c>
      <c r="AP1006" s="582"/>
      <c r="AQ1006" s="116"/>
      <c r="AR1006" s="581"/>
      <c r="AS1006" s="582"/>
      <c r="AT1006" s="219"/>
      <c r="AU1006" s="581"/>
      <c r="AV1006" s="583"/>
      <c r="AW1006" s="219"/>
      <c r="AX1006" s="581"/>
      <c r="AY1006" s="130"/>
      <c r="AZ1006" s="54"/>
      <c r="BA1006" s="54"/>
      <c r="BB1006" s="54"/>
      <c r="BC1006" s="54"/>
    </row>
    <row r="1007" spans="1:55" s="35" customFormat="1" ht="49.95" customHeight="1" x14ac:dyDescent="0.3">
      <c r="A1007" s="219">
        <v>3050</v>
      </c>
      <c r="B1007" s="575" t="s">
        <v>7191</v>
      </c>
      <c r="C1007" s="219"/>
      <c r="D1007" s="576"/>
      <c r="E1007" s="221" t="s">
        <v>5591</v>
      </c>
      <c r="F1007" s="219" t="s">
        <v>7207</v>
      </c>
      <c r="G1007" s="221" t="s">
        <v>7208</v>
      </c>
      <c r="H1007" s="219">
        <v>2013</v>
      </c>
      <c r="I1007" s="220" t="s">
        <v>7209</v>
      </c>
      <c r="J1007" s="577">
        <v>404166</v>
      </c>
      <c r="K1007" s="578" t="s">
        <v>6273</v>
      </c>
      <c r="L1007" s="220" t="s">
        <v>7196</v>
      </c>
      <c r="M1007" s="220" t="s">
        <v>7197</v>
      </c>
      <c r="N1007" s="220" t="s">
        <v>7210</v>
      </c>
      <c r="O1007" s="220" t="s">
        <v>7211</v>
      </c>
      <c r="P1007" s="219" t="s">
        <v>7212</v>
      </c>
      <c r="Q1007" s="576">
        <v>60</v>
      </c>
      <c r="R1007" s="576">
        <v>0</v>
      </c>
      <c r="S1007" s="576">
        <v>40</v>
      </c>
      <c r="T1007" s="576">
        <v>20</v>
      </c>
      <c r="U1007" s="576">
        <v>60</v>
      </c>
      <c r="V1007" s="219">
        <v>80</v>
      </c>
      <c r="W1007" s="219">
        <v>66</v>
      </c>
      <c r="X1007" s="576" t="s">
        <v>7200</v>
      </c>
      <c r="Y1007" s="219">
        <v>44</v>
      </c>
      <c r="Z1007" s="219"/>
      <c r="AA1007" s="219"/>
      <c r="AB1007" s="219">
        <v>3</v>
      </c>
      <c r="AC1007" s="219"/>
      <c r="AD1007" s="576"/>
      <c r="AE1007" s="579"/>
      <c r="AF1007" s="146"/>
      <c r="AG1007" s="580"/>
      <c r="AH1007" s="220"/>
      <c r="AI1007" s="581"/>
      <c r="AJ1007" s="582"/>
      <c r="AK1007" s="116"/>
      <c r="AL1007" s="581"/>
      <c r="AM1007" s="582" t="s">
        <v>7201</v>
      </c>
      <c r="AN1007" s="116"/>
      <c r="AO1007" s="581">
        <v>20</v>
      </c>
      <c r="AP1007" s="582"/>
      <c r="AQ1007" s="116"/>
      <c r="AR1007" s="581"/>
      <c r="AS1007" s="582"/>
      <c r="AT1007" s="219"/>
      <c r="AU1007" s="581"/>
      <c r="AV1007" s="583"/>
      <c r="AW1007" s="219"/>
      <c r="AX1007" s="581"/>
      <c r="AY1007" s="130"/>
      <c r="AZ1007" s="54"/>
      <c r="BA1007" s="54"/>
      <c r="BB1007" s="54"/>
      <c r="BC1007" s="54"/>
    </row>
    <row r="1008" spans="1:55" s="35" customFormat="1" ht="49.95" customHeight="1" x14ac:dyDescent="0.3">
      <c r="A1008" s="219">
        <v>3050</v>
      </c>
      <c r="B1008" s="575" t="s">
        <v>7191</v>
      </c>
      <c r="C1008" s="219"/>
      <c r="D1008" s="576"/>
      <c r="E1008" s="221" t="s">
        <v>7213</v>
      </c>
      <c r="F1008" s="219" t="s">
        <v>7214</v>
      </c>
      <c r="G1008" s="221" t="s">
        <v>7215</v>
      </c>
      <c r="H1008" s="219">
        <v>2010</v>
      </c>
      <c r="I1008" s="220" t="s">
        <v>7216</v>
      </c>
      <c r="J1008" s="577">
        <v>79454</v>
      </c>
      <c r="K1008" s="578" t="s">
        <v>6273</v>
      </c>
      <c r="L1008" s="220" t="s">
        <v>7196</v>
      </c>
      <c r="M1008" s="220" t="s">
        <v>7197</v>
      </c>
      <c r="N1008" s="220" t="s">
        <v>7217</v>
      </c>
      <c r="O1008" s="220" t="s">
        <v>7218</v>
      </c>
      <c r="P1008" s="219" t="s">
        <v>3273</v>
      </c>
      <c r="Q1008" s="576">
        <v>50</v>
      </c>
      <c r="R1008" s="576">
        <v>0</v>
      </c>
      <c r="S1008" s="576">
        <v>40</v>
      </c>
      <c r="T1008" s="576">
        <v>10</v>
      </c>
      <c r="U1008" s="576">
        <v>50</v>
      </c>
      <c r="V1008" s="219">
        <v>80</v>
      </c>
      <c r="W1008" s="219">
        <v>100</v>
      </c>
      <c r="X1008" s="576" t="s">
        <v>7200</v>
      </c>
      <c r="Y1008" s="219">
        <v>44</v>
      </c>
      <c r="Z1008" s="219"/>
      <c r="AA1008" s="219"/>
      <c r="AB1008" s="219">
        <v>3</v>
      </c>
      <c r="AC1008" s="219"/>
      <c r="AD1008" s="576"/>
      <c r="AE1008" s="579"/>
      <c r="AF1008" s="146"/>
      <c r="AG1008" s="580"/>
      <c r="AH1008" s="220"/>
      <c r="AI1008" s="581"/>
      <c r="AJ1008" s="582"/>
      <c r="AK1008" s="116"/>
      <c r="AL1008" s="581"/>
      <c r="AM1008" s="582" t="s">
        <v>7201</v>
      </c>
      <c r="AN1008" s="116"/>
      <c r="AO1008" s="581">
        <v>20</v>
      </c>
      <c r="AP1008" s="582"/>
      <c r="AQ1008" s="116"/>
      <c r="AR1008" s="581"/>
      <c r="AS1008" s="582"/>
      <c r="AT1008" s="219"/>
      <c r="AU1008" s="581"/>
      <c r="AV1008" s="583"/>
      <c r="AW1008" s="219"/>
      <c r="AX1008" s="581"/>
      <c r="AY1008" s="130"/>
      <c r="AZ1008" s="54"/>
      <c r="BA1008" s="54"/>
      <c r="BB1008" s="54"/>
      <c r="BC1008" s="54"/>
    </row>
    <row r="1009" spans="1:55" s="35" customFormat="1" ht="49.95" customHeight="1" x14ac:dyDescent="0.3">
      <c r="A1009" s="219">
        <v>3050</v>
      </c>
      <c r="B1009" s="575" t="s">
        <v>7191</v>
      </c>
      <c r="C1009" s="219"/>
      <c r="D1009" s="576"/>
      <c r="E1009" s="221" t="s">
        <v>4898</v>
      </c>
      <c r="F1009" s="219" t="s">
        <v>4899</v>
      </c>
      <c r="G1009" s="221" t="s">
        <v>7219</v>
      </c>
      <c r="H1009" s="219">
        <v>2013</v>
      </c>
      <c r="I1009" s="220" t="s">
        <v>7220</v>
      </c>
      <c r="J1009" s="577">
        <v>21170</v>
      </c>
      <c r="K1009" s="578" t="s">
        <v>6273</v>
      </c>
      <c r="L1009" s="220" t="s">
        <v>7196</v>
      </c>
      <c r="M1009" s="220" t="s">
        <v>7197</v>
      </c>
      <c r="N1009" s="220" t="s">
        <v>7221</v>
      </c>
      <c r="O1009" s="220" t="s">
        <v>7222</v>
      </c>
      <c r="P1009" s="219" t="s">
        <v>3275</v>
      </c>
      <c r="Q1009" s="576">
        <v>50</v>
      </c>
      <c r="R1009" s="576">
        <v>0</v>
      </c>
      <c r="S1009" s="576">
        <v>40</v>
      </c>
      <c r="T1009" s="576">
        <v>10</v>
      </c>
      <c r="U1009" s="576">
        <v>50</v>
      </c>
      <c r="V1009" s="219">
        <v>80</v>
      </c>
      <c r="W1009" s="219">
        <v>77</v>
      </c>
      <c r="X1009" s="576" t="s">
        <v>7200</v>
      </c>
      <c r="Y1009" s="219">
        <v>47</v>
      </c>
      <c r="Z1009" s="219"/>
      <c r="AA1009" s="219"/>
      <c r="AB1009" s="219">
        <v>3</v>
      </c>
      <c r="AC1009" s="219"/>
      <c r="AD1009" s="576"/>
      <c r="AE1009" s="579"/>
      <c r="AF1009" s="146"/>
      <c r="AG1009" s="580"/>
      <c r="AH1009" s="220"/>
      <c r="AI1009" s="581"/>
      <c r="AJ1009" s="582"/>
      <c r="AK1009" s="116"/>
      <c r="AL1009" s="581"/>
      <c r="AM1009" s="582" t="s">
        <v>7201</v>
      </c>
      <c r="AN1009" s="116"/>
      <c r="AO1009" s="581">
        <v>20</v>
      </c>
      <c r="AP1009" s="582"/>
      <c r="AQ1009" s="116"/>
      <c r="AR1009" s="581"/>
      <c r="AS1009" s="582"/>
      <c r="AT1009" s="219"/>
      <c r="AU1009" s="581"/>
      <c r="AV1009" s="583"/>
      <c r="AW1009" s="219"/>
      <c r="AX1009" s="581"/>
      <c r="AY1009" s="130"/>
      <c r="AZ1009" s="54"/>
      <c r="BA1009" s="54"/>
      <c r="BB1009" s="54"/>
      <c r="BC1009" s="54"/>
    </row>
    <row r="1010" spans="1:55" s="35" customFormat="1" ht="49.95" customHeight="1" x14ac:dyDescent="0.3">
      <c r="A1010" s="219">
        <v>3050</v>
      </c>
      <c r="B1010" s="575" t="s">
        <v>7191</v>
      </c>
      <c r="C1010" s="219"/>
      <c r="D1010" s="576"/>
      <c r="E1010" s="221" t="s">
        <v>4898</v>
      </c>
      <c r="F1010" s="219" t="s">
        <v>4899</v>
      </c>
      <c r="G1010" s="221" t="s">
        <v>7223</v>
      </c>
      <c r="H1010" s="219">
        <v>2013</v>
      </c>
      <c r="I1010" s="220" t="s">
        <v>7224</v>
      </c>
      <c r="J1010" s="577">
        <v>49761</v>
      </c>
      <c r="K1010" s="578" t="s">
        <v>6273</v>
      </c>
      <c r="L1010" s="220" t="s">
        <v>7196</v>
      </c>
      <c r="M1010" s="220" t="s">
        <v>7197</v>
      </c>
      <c r="N1010" s="220" t="s">
        <v>7225</v>
      </c>
      <c r="O1010" s="220" t="s">
        <v>7226</v>
      </c>
      <c r="P1010" s="219" t="s">
        <v>3276</v>
      </c>
      <c r="Q1010" s="576">
        <v>60</v>
      </c>
      <c r="R1010" s="576">
        <v>0</v>
      </c>
      <c r="S1010" s="576">
        <v>40</v>
      </c>
      <c r="T1010" s="576">
        <v>20</v>
      </c>
      <c r="U1010" s="576">
        <v>60</v>
      </c>
      <c r="V1010" s="219">
        <v>80</v>
      </c>
      <c r="W1010" s="219">
        <v>70</v>
      </c>
      <c r="X1010" s="576" t="s">
        <v>7200</v>
      </c>
      <c r="Y1010" s="219">
        <v>47</v>
      </c>
      <c r="Z1010" s="219"/>
      <c r="AA1010" s="219"/>
      <c r="AB1010" s="219">
        <v>3</v>
      </c>
      <c r="AC1010" s="219"/>
      <c r="AD1010" s="576"/>
      <c r="AE1010" s="579"/>
      <c r="AF1010" s="146"/>
      <c r="AG1010" s="580"/>
      <c r="AH1010" s="220"/>
      <c r="AI1010" s="581"/>
      <c r="AJ1010" s="582"/>
      <c r="AK1010" s="116"/>
      <c r="AL1010" s="581"/>
      <c r="AM1010" s="582" t="s">
        <v>7201</v>
      </c>
      <c r="AN1010" s="116"/>
      <c r="AO1010" s="581">
        <v>20</v>
      </c>
      <c r="AP1010" s="582"/>
      <c r="AQ1010" s="116"/>
      <c r="AR1010" s="581"/>
      <c r="AS1010" s="582"/>
      <c r="AT1010" s="219"/>
      <c r="AU1010" s="581"/>
      <c r="AV1010" s="583"/>
      <c r="AW1010" s="219"/>
      <c r="AX1010" s="581"/>
      <c r="AY1010" s="130"/>
      <c r="AZ1010" s="54"/>
      <c r="BA1010" s="54"/>
      <c r="BB1010" s="54"/>
      <c r="BC1010" s="54"/>
    </row>
    <row r="1011" spans="1:55" s="35" customFormat="1" ht="49.95" customHeight="1" x14ac:dyDescent="0.3">
      <c r="A1011" s="219">
        <v>3050</v>
      </c>
      <c r="B1011" s="575" t="s">
        <v>7191</v>
      </c>
      <c r="C1011" s="219"/>
      <c r="D1011" s="576"/>
      <c r="E1011" s="221" t="s">
        <v>2363</v>
      </c>
      <c r="F1011" s="219" t="s">
        <v>5357</v>
      </c>
      <c r="G1011" s="221" t="s">
        <v>7227</v>
      </c>
      <c r="H1011" s="219">
        <v>2010</v>
      </c>
      <c r="I1011" s="220" t="s">
        <v>7228</v>
      </c>
      <c r="J1011" s="577">
        <v>47499</v>
      </c>
      <c r="K1011" s="578" t="s">
        <v>6273</v>
      </c>
      <c r="L1011" s="220" t="s">
        <v>7196</v>
      </c>
      <c r="M1011" s="220" t="s">
        <v>7197</v>
      </c>
      <c r="N1011" s="220" t="s">
        <v>7229</v>
      </c>
      <c r="O1011" s="220" t="s">
        <v>7230</v>
      </c>
      <c r="P1011" s="219" t="s">
        <v>7231</v>
      </c>
      <c r="Q1011" s="576">
        <v>60</v>
      </c>
      <c r="R1011" s="576">
        <v>0</v>
      </c>
      <c r="S1011" s="576">
        <v>40</v>
      </c>
      <c r="T1011" s="576">
        <v>20</v>
      </c>
      <c r="U1011" s="576">
        <v>60</v>
      </c>
      <c r="V1011" s="219">
        <v>20</v>
      </c>
      <c r="W1011" s="219">
        <v>100</v>
      </c>
      <c r="X1011" s="576" t="s">
        <v>7200</v>
      </c>
      <c r="Y1011" s="219">
        <v>47</v>
      </c>
      <c r="Z1011" s="219"/>
      <c r="AA1011" s="219"/>
      <c r="AB1011" s="219">
        <v>3</v>
      </c>
      <c r="AC1011" s="219"/>
      <c r="AD1011" s="576"/>
      <c r="AE1011" s="579"/>
      <c r="AF1011" s="146"/>
      <c r="AG1011" s="580"/>
      <c r="AH1011" s="220"/>
      <c r="AI1011" s="581"/>
      <c r="AJ1011" s="582"/>
      <c r="AK1011" s="116"/>
      <c r="AL1011" s="581"/>
      <c r="AM1011" s="582" t="s">
        <v>7201</v>
      </c>
      <c r="AN1011" s="116"/>
      <c r="AO1011" s="581">
        <v>20</v>
      </c>
      <c r="AP1011" s="582"/>
      <c r="AQ1011" s="116"/>
      <c r="AR1011" s="581"/>
      <c r="AS1011" s="582"/>
      <c r="AT1011" s="219"/>
      <c r="AU1011" s="581"/>
      <c r="AV1011" s="583"/>
      <c r="AW1011" s="219"/>
      <c r="AX1011" s="581"/>
      <c r="AY1011" s="130"/>
      <c r="AZ1011" s="54"/>
      <c r="BA1011" s="54"/>
      <c r="BB1011" s="54"/>
      <c r="BC1011" s="54"/>
    </row>
    <row r="1012" spans="1:55" s="35" customFormat="1" ht="49.95" customHeight="1" x14ac:dyDescent="0.3">
      <c r="A1012" s="219">
        <v>3050</v>
      </c>
      <c r="B1012" s="575" t="s">
        <v>7191</v>
      </c>
      <c r="C1012" s="219"/>
      <c r="D1012" s="576"/>
      <c r="E1012" s="221" t="s">
        <v>5591</v>
      </c>
      <c r="F1012" s="219" t="s">
        <v>7232</v>
      </c>
      <c r="G1012" s="221" t="s">
        <v>7233</v>
      </c>
      <c r="H1012" s="219">
        <v>2013</v>
      </c>
      <c r="I1012" s="220" t="s">
        <v>7234</v>
      </c>
      <c r="J1012" s="577">
        <v>193213</v>
      </c>
      <c r="K1012" s="578" t="s">
        <v>6273</v>
      </c>
      <c r="L1012" s="220" t="s">
        <v>7196</v>
      </c>
      <c r="M1012" s="220" t="s">
        <v>7197</v>
      </c>
      <c r="N1012" s="220" t="s">
        <v>7235</v>
      </c>
      <c r="O1012" s="220" t="s">
        <v>7236</v>
      </c>
      <c r="P1012" s="219" t="s">
        <v>7237</v>
      </c>
      <c r="Q1012" s="576">
        <v>60</v>
      </c>
      <c r="R1012" s="576">
        <v>0</v>
      </c>
      <c r="S1012" s="576">
        <v>40</v>
      </c>
      <c r="T1012" s="576">
        <v>20</v>
      </c>
      <c r="U1012" s="576">
        <v>60</v>
      </c>
      <c r="V1012" s="219">
        <v>50</v>
      </c>
      <c r="W1012" s="219">
        <v>70</v>
      </c>
      <c r="X1012" s="576" t="s">
        <v>7200</v>
      </c>
      <c r="Y1012" s="219">
        <v>47</v>
      </c>
      <c r="Z1012" s="219"/>
      <c r="AA1012" s="219"/>
      <c r="AB1012" s="219">
        <v>3</v>
      </c>
      <c r="AC1012" s="219"/>
      <c r="AD1012" s="576"/>
      <c r="AE1012" s="579"/>
      <c r="AF1012" s="146"/>
      <c r="AG1012" s="580"/>
      <c r="AH1012" s="220"/>
      <c r="AI1012" s="581"/>
      <c r="AJ1012" s="582"/>
      <c r="AK1012" s="116"/>
      <c r="AL1012" s="581"/>
      <c r="AM1012" s="582" t="s">
        <v>7201</v>
      </c>
      <c r="AN1012" s="116"/>
      <c r="AO1012" s="581">
        <v>20</v>
      </c>
      <c r="AP1012" s="582"/>
      <c r="AQ1012" s="116"/>
      <c r="AR1012" s="581"/>
      <c r="AS1012" s="582"/>
      <c r="AT1012" s="219"/>
      <c r="AU1012" s="581"/>
      <c r="AV1012" s="583"/>
      <c r="AW1012" s="219"/>
      <c r="AX1012" s="581"/>
      <c r="AY1012" s="130"/>
      <c r="AZ1012" s="54"/>
      <c r="BA1012" s="54"/>
      <c r="BB1012" s="54"/>
      <c r="BC1012" s="54"/>
    </row>
    <row r="1013" spans="1:55" s="35" customFormat="1" ht="49.95" customHeight="1" x14ac:dyDescent="0.3">
      <c r="A1013" s="219">
        <v>3050</v>
      </c>
      <c r="B1013" s="575" t="s">
        <v>7191</v>
      </c>
      <c r="C1013" s="219"/>
      <c r="D1013" s="576"/>
      <c r="E1013" s="221" t="s">
        <v>2365</v>
      </c>
      <c r="F1013" s="219" t="s">
        <v>7238</v>
      </c>
      <c r="G1013" s="221" t="s">
        <v>7239</v>
      </c>
      <c r="H1013" s="219">
        <v>2011</v>
      </c>
      <c r="I1013" s="220" t="s">
        <v>7240</v>
      </c>
      <c r="J1013" s="577">
        <v>124487</v>
      </c>
      <c r="K1013" s="578" t="s">
        <v>6273</v>
      </c>
      <c r="L1013" s="220" t="s">
        <v>7196</v>
      </c>
      <c r="M1013" s="220" t="s">
        <v>7197</v>
      </c>
      <c r="N1013" s="220" t="s">
        <v>7241</v>
      </c>
      <c r="O1013" s="220" t="s">
        <v>7242</v>
      </c>
      <c r="P1013" s="219" t="s">
        <v>3639</v>
      </c>
      <c r="Q1013" s="576">
        <v>60</v>
      </c>
      <c r="R1013" s="576">
        <v>0</v>
      </c>
      <c r="S1013" s="576">
        <v>40</v>
      </c>
      <c r="T1013" s="576">
        <v>20</v>
      </c>
      <c r="U1013" s="576">
        <v>60</v>
      </c>
      <c r="V1013" s="219">
        <v>80</v>
      </c>
      <c r="W1013" s="219">
        <v>100</v>
      </c>
      <c r="X1013" s="576" t="s">
        <v>7200</v>
      </c>
      <c r="Y1013" s="219">
        <v>47</v>
      </c>
      <c r="Z1013" s="219"/>
      <c r="AA1013" s="219"/>
      <c r="AB1013" s="219">
        <v>3</v>
      </c>
      <c r="AC1013" s="219"/>
      <c r="AD1013" s="576"/>
      <c r="AE1013" s="579"/>
      <c r="AF1013" s="146"/>
      <c r="AG1013" s="580"/>
      <c r="AH1013" s="220"/>
      <c r="AI1013" s="581"/>
      <c r="AJ1013" s="582"/>
      <c r="AK1013" s="116"/>
      <c r="AL1013" s="581"/>
      <c r="AM1013" s="582" t="s">
        <v>7201</v>
      </c>
      <c r="AN1013" s="116"/>
      <c r="AO1013" s="581">
        <v>20</v>
      </c>
      <c r="AP1013" s="582"/>
      <c r="AQ1013" s="116"/>
      <c r="AR1013" s="581"/>
      <c r="AS1013" s="582"/>
      <c r="AT1013" s="219"/>
      <c r="AU1013" s="581"/>
      <c r="AV1013" s="583"/>
      <c r="AW1013" s="219"/>
      <c r="AX1013" s="581"/>
      <c r="AY1013" s="130"/>
      <c r="AZ1013" s="54"/>
      <c r="BA1013" s="54"/>
      <c r="BB1013" s="54"/>
      <c r="BC1013" s="54"/>
    </row>
    <row r="1014" spans="1:55" s="35" customFormat="1" ht="49.95" customHeight="1" x14ac:dyDescent="0.3">
      <c r="A1014" s="219">
        <v>3050</v>
      </c>
      <c r="B1014" s="575" t="s">
        <v>7191</v>
      </c>
      <c r="C1014" s="219"/>
      <c r="D1014" s="576"/>
      <c r="E1014" s="221" t="s">
        <v>5036</v>
      </c>
      <c r="F1014" s="219" t="s">
        <v>699</v>
      </c>
      <c r="G1014" s="221" t="s">
        <v>7243</v>
      </c>
      <c r="H1014" s="219">
        <v>2012</v>
      </c>
      <c r="I1014" s="220" t="s">
        <v>7244</v>
      </c>
      <c r="J1014" s="577">
        <v>1018799</v>
      </c>
      <c r="K1014" s="578" t="s">
        <v>6273</v>
      </c>
      <c r="L1014" s="220" t="s">
        <v>7196</v>
      </c>
      <c r="M1014" s="220" t="s">
        <v>7197</v>
      </c>
      <c r="N1014" s="220" t="s">
        <v>7245</v>
      </c>
      <c r="O1014" s="220" t="s">
        <v>7246</v>
      </c>
      <c r="P1014" s="219" t="s">
        <v>7247</v>
      </c>
      <c r="Q1014" s="576">
        <v>80</v>
      </c>
      <c r="R1014" s="576">
        <v>0</v>
      </c>
      <c r="S1014" s="576">
        <v>40</v>
      </c>
      <c r="T1014" s="576">
        <v>40</v>
      </c>
      <c r="U1014" s="576">
        <v>80</v>
      </c>
      <c r="V1014" s="219">
        <v>80</v>
      </c>
      <c r="W1014" s="219">
        <v>100</v>
      </c>
      <c r="X1014" s="576" t="s">
        <v>7200</v>
      </c>
      <c r="Y1014" s="219">
        <v>47</v>
      </c>
      <c r="Z1014" s="219"/>
      <c r="AA1014" s="219">
        <v>80</v>
      </c>
      <c r="AB1014" s="219">
        <v>3</v>
      </c>
      <c r="AC1014" s="219"/>
      <c r="AD1014" s="576"/>
      <c r="AE1014" s="579"/>
      <c r="AF1014" s="146"/>
      <c r="AG1014" s="580"/>
      <c r="AH1014" s="220"/>
      <c r="AI1014" s="581"/>
      <c r="AJ1014" s="582"/>
      <c r="AK1014" s="116"/>
      <c r="AL1014" s="581"/>
      <c r="AM1014" s="582" t="s">
        <v>7201</v>
      </c>
      <c r="AN1014" s="116"/>
      <c r="AO1014" s="581">
        <v>20</v>
      </c>
      <c r="AP1014" s="582"/>
      <c r="AQ1014" s="116"/>
      <c r="AR1014" s="581"/>
      <c r="AS1014" s="582"/>
      <c r="AT1014" s="219"/>
      <c r="AU1014" s="581"/>
      <c r="AV1014" s="583"/>
      <c r="AW1014" s="219"/>
      <c r="AX1014" s="581"/>
      <c r="AY1014" s="130"/>
      <c r="AZ1014" s="54"/>
      <c r="BA1014" s="54"/>
      <c r="BB1014" s="54"/>
      <c r="BC1014" s="54"/>
    </row>
    <row r="1015" spans="1:55" s="35" customFormat="1" ht="49.95" customHeight="1" x14ac:dyDescent="0.3">
      <c r="A1015" s="219">
        <v>3050</v>
      </c>
      <c r="B1015" s="575" t="s">
        <v>7191</v>
      </c>
      <c r="C1015" s="219"/>
      <c r="D1015" s="576"/>
      <c r="E1015" s="221" t="s">
        <v>7023</v>
      </c>
      <c r="F1015" s="219" t="s">
        <v>7024</v>
      </c>
      <c r="G1015" s="221" t="s">
        <v>7248</v>
      </c>
      <c r="H1015" s="219">
        <v>2011</v>
      </c>
      <c r="I1015" s="220" t="s">
        <v>7249</v>
      </c>
      <c r="J1015" s="577">
        <v>80931</v>
      </c>
      <c r="K1015" s="578" t="s">
        <v>6273</v>
      </c>
      <c r="L1015" s="220" t="s">
        <v>7196</v>
      </c>
      <c r="M1015" s="220" t="s">
        <v>7197</v>
      </c>
      <c r="N1015" s="220" t="s">
        <v>7250</v>
      </c>
      <c r="O1015" s="220" t="s">
        <v>7251</v>
      </c>
      <c r="P1015" s="219" t="s">
        <v>7252</v>
      </c>
      <c r="Q1015" s="576">
        <v>60</v>
      </c>
      <c r="R1015" s="576">
        <v>0</v>
      </c>
      <c r="S1015" s="576">
        <v>40</v>
      </c>
      <c r="T1015" s="576">
        <v>20</v>
      </c>
      <c r="U1015" s="576">
        <v>60</v>
      </c>
      <c r="V1015" s="219">
        <v>100</v>
      </c>
      <c r="W1015" s="219">
        <v>100</v>
      </c>
      <c r="X1015" s="576" t="s">
        <v>7200</v>
      </c>
      <c r="Y1015" s="219">
        <v>47</v>
      </c>
      <c r="Z1015" s="219"/>
      <c r="AA1015" s="219"/>
      <c r="AB1015" s="219">
        <v>3</v>
      </c>
      <c r="AC1015" s="219"/>
      <c r="AD1015" s="576"/>
      <c r="AE1015" s="579"/>
      <c r="AF1015" s="146"/>
      <c r="AG1015" s="580"/>
      <c r="AH1015" s="220"/>
      <c r="AI1015" s="581"/>
      <c r="AJ1015" s="582"/>
      <c r="AK1015" s="116"/>
      <c r="AL1015" s="581"/>
      <c r="AM1015" s="582" t="s">
        <v>7201</v>
      </c>
      <c r="AN1015" s="116"/>
      <c r="AO1015" s="581">
        <v>20</v>
      </c>
      <c r="AP1015" s="582"/>
      <c r="AQ1015" s="116"/>
      <c r="AR1015" s="581"/>
      <c r="AS1015" s="582"/>
      <c r="AT1015" s="219"/>
      <c r="AU1015" s="581"/>
      <c r="AV1015" s="583"/>
      <c r="AW1015" s="219"/>
      <c r="AX1015" s="581"/>
      <c r="AY1015" s="130"/>
      <c r="AZ1015" s="54"/>
      <c r="BA1015" s="54"/>
      <c r="BB1015" s="54"/>
      <c r="BC1015" s="54"/>
    </row>
    <row r="1016" spans="1:55" s="35" customFormat="1" ht="49.95" customHeight="1" x14ac:dyDescent="0.3">
      <c r="A1016" s="219">
        <v>3050</v>
      </c>
      <c r="B1016" s="575" t="s">
        <v>7191</v>
      </c>
      <c r="C1016" s="219"/>
      <c r="D1016" s="576"/>
      <c r="E1016" s="221" t="s">
        <v>4484</v>
      </c>
      <c r="F1016" s="219" t="s">
        <v>7253</v>
      </c>
      <c r="G1016" s="221" t="s">
        <v>7254</v>
      </c>
      <c r="H1016" s="219">
        <v>2011</v>
      </c>
      <c r="I1016" s="220" t="s">
        <v>7255</v>
      </c>
      <c r="J1016" s="577">
        <v>52307</v>
      </c>
      <c r="K1016" s="578" t="s">
        <v>6273</v>
      </c>
      <c r="L1016" s="220" t="s">
        <v>7196</v>
      </c>
      <c r="M1016" s="220" t="s">
        <v>7197</v>
      </c>
      <c r="N1016" s="220" t="s">
        <v>7256</v>
      </c>
      <c r="O1016" s="220" t="s">
        <v>7257</v>
      </c>
      <c r="P1016" s="219" t="s">
        <v>7258</v>
      </c>
      <c r="Q1016" s="576">
        <v>60</v>
      </c>
      <c r="R1016" s="576">
        <v>0</v>
      </c>
      <c r="S1016" s="576">
        <v>40</v>
      </c>
      <c r="T1016" s="576">
        <v>20</v>
      </c>
      <c r="U1016" s="576">
        <v>60</v>
      </c>
      <c r="V1016" s="219">
        <v>60</v>
      </c>
      <c r="W1016" s="219">
        <v>100</v>
      </c>
      <c r="X1016" s="576" t="s">
        <v>7200</v>
      </c>
      <c r="Y1016" s="219">
        <v>47</v>
      </c>
      <c r="Z1016" s="219"/>
      <c r="AA1016" s="219"/>
      <c r="AB1016" s="219">
        <v>3</v>
      </c>
      <c r="AC1016" s="219"/>
      <c r="AD1016" s="576"/>
      <c r="AE1016" s="579"/>
      <c r="AF1016" s="146"/>
      <c r="AG1016" s="580"/>
      <c r="AH1016" s="220"/>
      <c r="AI1016" s="581"/>
      <c r="AJ1016" s="582"/>
      <c r="AK1016" s="116"/>
      <c r="AL1016" s="581"/>
      <c r="AM1016" s="582" t="s">
        <v>7201</v>
      </c>
      <c r="AN1016" s="116"/>
      <c r="AO1016" s="581">
        <v>20</v>
      </c>
      <c r="AP1016" s="582"/>
      <c r="AQ1016" s="116"/>
      <c r="AR1016" s="581"/>
      <c r="AS1016" s="582"/>
      <c r="AT1016" s="219"/>
      <c r="AU1016" s="581"/>
      <c r="AV1016" s="583"/>
      <c r="AW1016" s="219"/>
      <c r="AX1016" s="581"/>
      <c r="AY1016" s="130"/>
      <c r="AZ1016" s="54"/>
      <c r="BA1016" s="54"/>
      <c r="BB1016" s="54"/>
      <c r="BC1016" s="54"/>
    </row>
    <row r="1017" spans="1:55" s="35" customFormat="1" ht="49.95" customHeight="1" x14ac:dyDescent="0.3">
      <c r="A1017" s="219">
        <v>3050</v>
      </c>
      <c r="B1017" s="575" t="s">
        <v>7191</v>
      </c>
      <c r="C1017" s="219"/>
      <c r="D1017" s="576"/>
      <c r="E1017" s="221" t="s">
        <v>7259</v>
      </c>
      <c r="F1017" s="219" t="s">
        <v>7260</v>
      </c>
      <c r="G1017" s="221" t="s">
        <v>7248</v>
      </c>
      <c r="H1017" s="219">
        <v>2011</v>
      </c>
      <c r="I1017" s="220" t="s">
        <v>7249</v>
      </c>
      <c r="J1017" s="577">
        <v>30957</v>
      </c>
      <c r="K1017" s="578" t="s">
        <v>6273</v>
      </c>
      <c r="L1017" s="220" t="s">
        <v>7196</v>
      </c>
      <c r="M1017" s="220" t="s">
        <v>7197</v>
      </c>
      <c r="N1017" s="220" t="s">
        <v>7250</v>
      </c>
      <c r="O1017" s="220" t="s">
        <v>7251</v>
      </c>
      <c r="P1017" s="219" t="s">
        <v>7261</v>
      </c>
      <c r="Q1017" s="576">
        <v>60</v>
      </c>
      <c r="R1017" s="576">
        <v>0</v>
      </c>
      <c r="S1017" s="576">
        <v>40</v>
      </c>
      <c r="T1017" s="576">
        <v>20</v>
      </c>
      <c r="U1017" s="576">
        <v>60</v>
      </c>
      <c r="V1017" s="219">
        <v>40</v>
      </c>
      <c r="W1017" s="219">
        <v>97</v>
      </c>
      <c r="X1017" s="576" t="s">
        <v>7200</v>
      </c>
      <c r="Y1017" s="219">
        <v>47</v>
      </c>
      <c r="Z1017" s="219"/>
      <c r="AA1017" s="219"/>
      <c r="AB1017" s="219">
        <v>3</v>
      </c>
      <c r="AC1017" s="219"/>
      <c r="AD1017" s="576"/>
      <c r="AE1017" s="579"/>
      <c r="AF1017" s="146"/>
      <c r="AG1017" s="580"/>
      <c r="AH1017" s="220"/>
      <c r="AI1017" s="581"/>
      <c r="AJ1017" s="582"/>
      <c r="AK1017" s="116"/>
      <c r="AL1017" s="581"/>
      <c r="AM1017" s="582" t="s">
        <v>7201</v>
      </c>
      <c r="AN1017" s="116"/>
      <c r="AO1017" s="581">
        <v>20</v>
      </c>
      <c r="AP1017" s="582"/>
      <c r="AQ1017" s="116"/>
      <c r="AR1017" s="581"/>
      <c r="AS1017" s="582"/>
      <c r="AT1017" s="219"/>
      <c r="AU1017" s="581"/>
      <c r="AV1017" s="583"/>
      <c r="AW1017" s="219"/>
      <c r="AX1017" s="581"/>
      <c r="AY1017" s="130"/>
      <c r="AZ1017" s="54"/>
      <c r="BA1017" s="54"/>
      <c r="BB1017" s="54"/>
      <c r="BC1017" s="54"/>
    </row>
    <row r="1018" spans="1:55" s="35" customFormat="1" ht="49.95" customHeight="1" x14ac:dyDescent="0.3">
      <c r="A1018" s="219">
        <v>3050</v>
      </c>
      <c r="B1018" s="575" t="s">
        <v>7191</v>
      </c>
      <c r="C1018" s="219"/>
      <c r="D1018" s="576"/>
      <c r="E1018" s="221" t="s">
        <v>7262</v>
      </c>
      <c r="F1018" s="219" t="s">
        <v>7263</v>
      </c>
      <c r="G1018" s="221" t="s">
        <v>7264</v>
      </c>
      <c r="H1018" s="219">
        <v>2011</v>
      </c>
      <c r="I1018" s="220" t="s">
        <v>7264</v>
      </c>
      <c r="J1018" s="577">
        <v>192203</v>
      </c>
      <c r="K1018" s="578" t="s">
        <v>6273</v>
      </c>
      <c r="L1018" s="220" t="s">
        <v>7196</v>
      </c>
      <c r="M1018" s="220" t="s">
        <v>7197</v>
      </c>
      <c r="N1018" s="220" t="s">
        <v>7265</v>
      </c>
      <c r="O1018" s="220" t="s">
        <v>7266</v>
      </c>
      <c r="P1018" s="219" t="s">
        <v>3291</v>
      </c>
      <c r="Q1018" s="576">
        <v>60</v>
      </c>
      <c r="R1018" s="576">
        <v>0</v>
      </c>
      <c r="S1018" s="576">
        <v>40</v>
      </c>
      <c r="T1018" s="576">
        <v>20</v>
      </c>
      <c r="U1018" s="576">
        <v>60</v>
      </c>
      <c r="V1018" s="219">
        <v>100</v>
      </c>
      <c r="W1018" s="219">
        <v>100</v>
      </c>
      <c r="X1018" s="576" t="s">
        <v>7200</v>
      </c>
      <c r="Y1018" s="219">
        <v>47</v>
      </c>
      <c r="Z1018" s="219"/>
      <c r="AA1018" s="219"/>
      <c r="AB1018" s="219">
        <v>3</v>
      </c>
      <c r="AC1018" s="219"/>
      <c r="AD1018" s="576"/>
      <c r="AE1018" s="579"/>
      <c r="AF1018" s="146"/>
      <c r="AG1018" s="580"/>
      <c r="AH1018" s="220"/>
      <c r="AI1018" s="581"/>
      <c r="AJ1018" s="582"/>
      <c r="AK1018" s="116"/>
      <c r="AL1018" s="581"/>
      <c r="AM1018" s="582" t="s">
        <v>7201</v>
      </c>
      <c r="AN1018" s="116"/>
      <c r="AO1018" s="581">
        <v>20</v>
      </c>
      <c r="AP1018" s="582"/>
      <c r="AQ1018" s="116"/>
      <c r="AR1018" s="581"/>
      <c r="AS1018" s="582"/>
      <c r="AT1018" s="219"/>
      <c r="AU1018" s="581"/>
      <c r="AV1018" s="583"/>
      <c r="AW1018" s="219"/>
      <c r="AX1018" s="581"/>
      <c r="AY1018" s="130"/>
      <c r="AZ1018" s="54"/>
      <c r="BA1018" s="54"/>
      <c r="BB1018" s="54"/>
      <c r="BC1018" s="54"/>
    </row>
    <row r="1019" spans="1:55" s="35" customFormat="1" ht="49.95" customHeight="1" x14ac:dyDescent="0.3">
      <c r="A1019" s="219">
        <v>3050</v>
      </c>
      <c r="B1019" s="575" t="s">
        <v>7191</v>
      </c>
      <c r="C1019" s="219"/>
      <c r="D1019" s="576"/>
      <c r="E1019" s="221" t="s">
        <v>2365</v>
      </c>
      <c r="F1019" s="219" t="s">
        <v>7238</v>
      </c>
      <c r="G1019" s="221" t="s">
        <v>7267</v>
      </c>
      <c r="H1019" s="219">
        <v>2011</v>
      </c>
      <c r="I1019" s="220" t="s">
        <v>7267</v>
      </c>
      <c r="J1019" s="577">
        <v>133140</v>
      </c>
      <c r="K1019" s="578" t="s">
        <v>6273</v>
      </c>
      <c r="L1019" s="220" t="s">
        <v>7196</v>
      </c>
      <c r="M1019" s="220" t="s">
        <v>7197</v>
      </c>
      <c r="N1019" s="220" t="s">
        <v>7268</v>
      </c>
      <c r="O1019" s="220" t="s">
        <v>7269</v>
      </c>
      <c r="P1019" s="219" t="s">
        <v>7270</v>
      </c>
      <c r="Q1019" s="576">
        <v>60</v>
      </c>
      <c r="R1019" s="576">
        <v>0</v>
      </c>
      <c r="S1019" s="576">
        <v>40</v>
      </c>
      <c r="T1019" s="576">
        <v>20</v>
      </c>
      <c r="U1019" s="576">
        <v>60</v>
      </c>
      <c r="V1019" s="219">
        <v>60</v>
      </c>
      <c r="W1019" s="219">
        <v>100</v>
      </c>
      <c r="X1019" s="576" t="s">
        <v>7200</v>
      </c>
      <c r="Y1019" s="219">
        <v>47</v>
      </c>
      <c r="Z1019" s="219"/>
      <c r="AA1019" s="219"/>
      <c r="AB1019" s="219">
        <v>3</v>
      </c>
      <c r="AC1019" s="219"/>
      <c r="AD1019" s="576"/>
      <c r="AE1019" s="579"/>
      <c r="AF1019" s="146"/>
      <c r="AG1019" s="580"/>
      <c r="AH1019" s="220"/>
      <c r="AI1019" s="581"/>
      <c r="AJ1019" s="582"/>
      <c r="AK1019" s="116"/>
      <c r="AL1019" s="581"/>
      <c r="AM1019" s="582" t="s">
        <v>7201</v>
      </c>
      <c r="AN1019" s="116"/>
      <c r="AO1019" s="581">
        <v>20</v>
      </c>
      <c r="AP1019" s="582"/>
      <c r="AQ1019" s="116"/>
      <c r="AR1019" s="581"/>
      <c r="AS1019" s="582"/>
      <c r="AT1019" s="219"/>
      <c r="AU1019" s="581"/>
      <c r="AV1019" s="583"/>
      <c r="AW1019" s="219"/>
      <c r="AX1019" s="581"/>
      <c r="AY1019" s="130"/>
      <c r="AZ1019" s="54"/>
      <c r="BA1019" s="54"/>
      <c r="BB1019" s="54"/>
      <c r="BC1019" s="54"/>
    </row>
    <row r="1020" spans="1:55" s="35" customFormat="1" ht="49.95" customHeight="1" x14ac:dyDescent="0.3">
      <c r="A1020" s="219">
        <v>3050</v>
      </c>
      <c r="B1020" s="575" t="s">
        <v>7191</v>
      </c>
      <c r="C1020" s="219"/>
      <c r="D1020" s="576"/>
      <c r="E1020" s="221" t="s">
        <v>7271</v>
      </c>
      <c r="F1020" s="219" t="s">
        <v>7272</v>
      </c>
      <c r="G1020" s="221" t="s">
        <v>7273</v>
      </c>
      <c r="H1020" s="219">
        <v>2013</v>
      </c>
      <c r="I1020" s="220" t="s">
        <v>7274</v>
      </c>
      <c r="J1020" s="577">
        <v>263192</v>
      </c>
      <c r="K1020" s="578" t="s">
        <v>6273</v>
      </c>
      <c r="L1020" s="220" t="s">
        <v>7196</v>
      </c>
      <c r="M1020" s="220" t="s">
        <v>7197</v>
      </c>
      <c r="N1020" s="220" t="s">
        <v>7275</v>
      </c>
      <c r="O1020" s="220" t="s">
        <v>7276</v>
      </c>
      <c r="P1020" s="219" t="s">
        <v>7277</v>
      </c>
      <c r="Q1020" s="576">
        <v>60</v>
      </c>
      <c r="R1020" s="576">
        <v>0</v>
      </c>
      <c r="S1020" s="576">
        <v>40</v>
      </c>
      <c r="T1020" s="576">
        <v>20</v>
      </c>
      <c r="U1020" s="576">
        <v>60</v>
      </c>
      <c r="V1020" s="219">
        <v>100</v>
      </c>
      <c r="W1020" s="219">
        <v>70</v>
      </c>
      <c r="X1020" s="576" t="s">
        <v>7200</v>
      </c>
      <c r="Y1020" s="219">
        <v>47</v>
      </c>
      <c r="Z1020" s="219"/>
      <c r="AA1020" s="219"/>
      <c r="AB1020" s="219">
        <v>3</v>
      </c>
      <c r="AC1020" s="219"/>
      <c r="AD1020" s="576"/>
      <c r="AE1020" s="579"/>
      <c r="AF1020" s="146"/>
      <c r="AG1020" s="580"/>
      <c r="AH1020" s="220"/>
      <c r="AI1020" s="581"/>
      <c r="AJ1020" s="582"/>
      <c r="AK1020" s="116"/>
      <c r="AL1020" s="581"/>
      <c r="AM1020" s="582" t="s">
        <v>7201</v>
      </c>
      <c r="AN1020" s="116"/>
      <c r="AO1020" s="581">
        <v>20</v>
      </c>
      <c r="AP1020" s="582"/>
      <c r="AQ1020" s="116"/>
      <c r="AR1020" s="581"/>
      <c r="AS1020" s="582"/>
      <c r="AT1020" s="219"/>
      <c r="AU1020" s="581"/>
      <c r="AV1020" s="583"/>
      <c r="AW1020" s="219"/>
      <c r="AX1020" s="581"/>
      <c r="AY1020" s="130"/>
      <c r="AZ1020" s="54"/>
      <c r="BA1020" s="54"/>
      <c r="BB1020" s="54"/>
      <c r="BC1020" s="54"/>
    </row>
    <row r="1021" spans="1:55" s="35" customFormat="1" ht="49.95" customHeight="1" x14ac:dyDescent="0.3">
      <c r="A1021" s="219">
        <v>3050</v>
      </c>
      <c r="B1021" s="575" t="s">
        <v>7191</v>
      </c>
      <c r="C1021" s="219"/>
      <c r="D1021" s="576"/>
      <c r="E1021" s="221" t="s">
        <v>7271</v>
      </c>
      <c r="F1021" s="219" t="s">
        <v>7272</v>
      </c>
      <c r="G1021" s="221" t="s">
        <v>7278</v>
      </c>
      <c r="H1021" s="219">
        <v>2012</v>
      </c>
      <c r="I1021" s="220" t="s">
        <v>7279</v>
      </c>
      <c r="J1021" s="577">
        <v>583214</v>
      </c>
      <c r="K1021" s="578" t="s">
        <v>6273</v>
      </c>
      <c r="L1021" s="220" t="s">
        <v>7196</v>
      </c>
      <c r="M1021" s="220" t="s">
        <v>7197</v>
      </c>
      <c r="N1021" s="220" t="s">
        <v>7280</v>
      </c>
      <c r="O1021" s="220" t="s">
        <v>7281</v>
      </c>
      <c r="P1021" s="219" t="s">
        <v>3303</v>
      </c>
      <c r="Q1021" s="576">
        <v>60</v>
      </c>
      <c r="R1021" s="576">
        <v>0</v>
      </c>
      <c r="S1021" s="576">
        <v>40</v>
      </c>
      <c r="T1021" s="576">
        <v>20</v>
      </c>
      <c r="U1021" s="576">
        <v>60</v>
      </c>
      <c r="V1021" s="219">
        <v>100</v>
      </c>
      <c r="W1021" s="219">
        <v>100</v>
      </c>
      <c r="X1021" s="576" t="s">
        <v>7200</v>
      </c>
      <c r="Y1021" s="219">
        <v>47</v>
      </c>
      <c r="Z1021" s="219"/>
      <c r="AA1021" s="219"/>
      <c r="AB1021" s="219">
        <v>3</v>
      </c>
      <c r="AC1021" s="219"/>
      <c r="AD1021" s="576"/>
      <c r="AE1021" s="579"/>
      <c r="AF1021" s="146"/>
      <c r="AG1021" s="580"/>
      <c r="AH1021" s="220"/>
      <c r="AI1021" s="581"/>
      <c r="AJ1021" s="582"/>
      <c r="AK1021" s="116"/>
      <c r="AL1021" s="581"/>
      <c r="AM1021" s="582" t="s">
        <v>7201</v>
      </c>
      <c r="AN1021" s="116"/>
      <c r="AO1021" s="581">
        <v>20</v>
      </c>
      <c r="AP1021" s="582"/>
      <c r="AQ1021" s="116"/>
      <c r="AR1021" s="581"/>
      <c r="AS1021" s="582"/>
      <c r="AT1021" s="219"/>
      <c r="AU1021" s="581"/>
      <c r="AV1021" s="583"/>
      <c r="AW1021" s="219"/>
      <c r="AX1021" s="581"/>
      <c r="AY1021" s="130"/>
      <c r="AZ1021" s="54"/>
      <c r="BA1021" s="54"/>
      <c r="BB1021" s="54"/>
      <c r="BC1021" s="54"/>
    </row>
    <row r="1022" spans="1:55" s="35" customFormat="1" ht="49.95" customHeight="1" x14ac:dyDescent="0.3">
      <c r="A1022" s="219">
        <v>3050</v>
      </c>
      <c r="B1022" s="575" t="s">
        <v>7191</v>
      </c>
      <c r="C1022" s="219"/>
      <c r="D1022" s="576"/>
      <c r="E1022" s="221" t="s">
        <v>4931</v>
      </c>
      <c r="F1022" s="219" t="s">
        <v>7282</v>
      </c>
      <c r="G1022" s="221" t="s">
        <v>7283</v>
      </c>
      <c r="H1022" s="219">
        <v>2012</v>
      </c>
      <c r="I1022" s="220" t="s">
        <v>7284</v>
      </c>
      <c r="J1022" s="577">
        <v>461877</v>
      </c>
      <c r="K1022" s="578" t="s">
        <v>6273</v>
      </c>
      <c r="L1022" s="220" t="s">
        <v>7196</v>
      </c>
      <c r="M1022" s="220" t="s">
        <v>7197</v>
      </c>
      <c r="N1022" s="220" t="s">
        <v>7285</v>
      </c>
      <c r="O1022" s="220" t="s">
        <v>7286</v>
      </c>
      <c r="P1022" s="219" t="s">
        <v>3313</v>
      </c>
      <c r="Q1022" s="576">
        <v>60</v>
      </c>
      <c r="R1022" s="576">
        <v>0</v>
      </c>
      <c r="S1022" s="576">
        <v>40</v>
      </c>
      <c r="T1022" s="576">
        <v>20</v>
      </c>
      <c r="U1022" s="576">
        <v>60</v>
      </c>
      <c r="V1022" s="219">
        <v>80</v>
      </c>
      <c r="W1022" s="219">
        <v>83</v>
      </c>
      <c r="X1022" s="576" t="s">
        <v>7200</v>
      </c>
      <c r="Y1022" s="219">
        <v>47</v>
      </c>
      <c r="Z1022" s="219"/>
      <c r="AA1022" s="219"/>
      <c r="AB1022" s="219">
        <v>3</v>
      </c>
      <c r="AC1022" s="219"/>
      <c r="AD1022" s="576"/>
      <c r="AE1022" s="579"/>
      <c r="AF1022" s="146"/>
      <c r="AG1022" s="580"/>
      <c r="AH1022" s="220"/>
      <c r="AI1022" s="581"/>
      <c r="AJ1022" s="582"/>
      <c r="AK1022" s="116"/>
      <c r="AL1022" s="581"/>
      <c r="AM1022" s="582" t="s">
        <v>7201</v>
      </c>
      <c r="AN1022" s="116"/>
      <c r="AO1022" s="581">
        <v>20</v>
      </c>
      <c r="AP1022" s="582"/>
      <c r="AQ1022" s="116"/>
      <c r="AR1022" s="581"/>
      <c r="AS1022" s="582"/>
      <c r="AT1022" s="219"/>
      <c r="AU1022" s="581"/>
      <c r="AV1022" s="583"/>
      <c r="AW1022" s="219"/>
      <c r="AX1022" s="581"/>
      <c r="AY1022" s="130"/>
      <c r="AZ1022" s="54"/>
      <c r="BA1022" s="54"/>
      <c r="BB1022" s="54"/>
      <c r="BC1022" s="54"/>
    </row>
    <row r="1023" spans="1:55" s="35" customFormat="1" ht="49.95" customHeight="1" x14ac:dyDescent="0.3">
      <c r="A1023" s="219">
        <v>3050</v>
      </c>
      <c r="B1023" s="575" t="s">
        <v>7191</v>
      </c>
      <c r="C1023" s="219"/>
      <c r="D1023" s="576"/>
      <c r="E1023" s="221" t="s">
        <v>7287</v>
      </c>
      <c r="F1023" s="219" t="s">
        <v>7288</v>
      </c>
      <c r="G1023" s="221" t="s">
        <v>7289</v>
      </c>
      <c r="H1023" s="219">
        <v>2011</v>
      </c>
      <c r="I1023" s="220" t="s">
        <v>7290</v>
      </c>
      <c r="J1023" s="577">
        <v>432449</v>
      </c>
      <c r="K1023" s="578" t="s">
        <v>6273</v>
      </c>
      <c r="L1023" s="220" t="s">
        <v>7196</v>
      </c>
      <c r="M1023" s="220" t="s">
        <v>7197</v>
      </c>
      <c r="N1023" s="220" t="s">
        <v>7291</v>
      </c>
      <c r="O1023" s="220" t="s">
        <v>7292</v>
      </c>
      <c r="P1023" s="219" t="s">
        <v>7293</v>
      </c>
      <c r="Q1023" s="576">
        <v>60</v>
      </c>
      <c r="R1023" s="576">
        <v>0</v>
      </c>
      <c r="S1023" s="576">
        <v>40</v>
      </c>
      <c r="T1023" s="576">
        <v>20</v>
      </c>
      <c r="U1023" s="576">
        <v>60</v>
      </c>
      <c r="V1023" s="219">
        <v>42</v>
      </c>
      <c r="W1023" s="219">
        <v>100</v>
      </c>
      <c r="X1023" s="576" t="s">
        <v>7200</v>
      </c>
      <c r="Y1023" s="219">
        <v>47</v>
      </c>
      <c r="Z1023" s="219"/>
      <c r="AA1023" s="219"/>
      <c r="AB1023" s="219">
        <v>3</v>
      </c>
      <c r="AC1023" s="219"/>
      <c r="AD1023" s="576"/>
      <c r="AE1023" s="579"/>
      <c r="AF1023" s="146"/>
      <c r="AG1023" s="580"/>
      <c r="AH1023" s="220"/>
      <c r="AI1023" s="581"/>
      <c r="AJ1023" s="582"/>
      <c r="AK1023" s="116"/>
      <c r="AL1023" s="581"/>
      <c r="AM1023" s="582" t="s">
        <v>7201</v>
      </c>
      <c r="AN1023" s="116"/>
      <c r="AO1023" s="581">
        <v>20</v>
      </c>
      <c r="AP1023" s="582"/>
      <c r="AQ1023" s="116"/>
      <c r="AR1023" s="581"/>
      <c r="AS1023" s="582"/>
      <c r="AT1023" s="219"/>
      <c r="AU1023" s="581"/>
      <c r="AV1023" s="583"/>
      <c r="AW1023" s="219"/>
      <c r="AX1023" s="581"/>
      <c r="AY1023" s="130"/>
      <c r="AZ1023" s="54"/>
      <c r="BA1023" s="54"/>
      <c r="BB1023" s="54"/>
      <c r="BC1023" s="54"/>
    </row>
    <row r="1024" spans="1:55" s="35" customFormat="1" ht="49.95" customHeight="1" x14ac:dyDescent="0.3">
      <c r="A1024" s="219">
        <v>3050</v>
      </c>
      <c r="B1024" s="575" t="s">
        <v>7191</v>
      </c>
      <c r="C1024" s="219"/>
      <c r="D1024" s="576"/>
      <c r="E1024" s="221" t="s">
        <v>4765</v>
      </c>
      <c r="F1024" s="219" t="s">
        <v>7294</v>
      </c>
      <c r="G1024" s="221" t="s">
        <v>7295</v>
      </c>
      <c r="H1024" s="219">
        <v>2011</v>
      </c>
      <c r="I1024" s="220" t="s">
        <v>7295</v>
      </c>
      <c r="J1024" s="577">
        <v>225096</v>
      </c>
      <c r="K1024" s="578" t="s">
        <v>6273</v>
      </c>
      <c r="L1024" s="220" t="s">
        <v>7196</v>
      </c>
      <c r="M1024" s="220" t="s">
        <v>7197</v>
      </c>
      <c r="N1024" s="220" t="s">
        <v>7296</v>
      </c>
      <c r="O1024" s="220" t="s">
        <v>7297</v>
      </c>
      <c r="P1024" s="219" t="s">
        <v>7298</v>
      </c>
      <c r="Q1024" s="576">
        <v>60</v>
      </c>
      <c r="R1024" s="576">
        <v>0</v>
      </c>
      <c r="S1024" s="576">
        <v>40</v>
      </c>
      <c r="T1024" s="576">
        <v>20</v>
      </c>
      <c r="U1024" s="576">
        <v>60</v>
      </c>
      <c r="V1024" s="219">
        <v>20</v>
      </c>
      <c r="W1024" s="219">
        <v>100</v>
      </c>
      <c r="X1024" s="576" t="s">
        <v>7200</v>
      </c>
      <c r="Y1024" s="219">
        <v>47</v>
      </c>
      <c r="Z1024" s="219"/>
      <c r="AA1024" s="219"/>
      <c r="AB1024" s="219">
        <v>3</v>
      </c>
      <c r="AC1024" s="219"/>
      <c r="AD1024" s="576"/>
      <c r="AE1024" s="579"/>
      <c r="AF1024" s="146"/>
      <c r="AG1024" s="580"/>
      <c r="AH1024" s="220"/>
      <c r="AI1024" s="581"/>
      <c r="AJ1024" s="582"/>
      <c r="AK1024" s="116"/>
      <c r="AL1024" s="581"/>
      <c r="AM1024" s="582" t="s">
        <v>7201</v>
      </c>
      <c r="AN1024" s="116"/>
      <c r="AO1024" s="581">
        <v>20</v>
      </c>
      <c r="AP1024" s="582"/>
      <c r="AQ1024" s="116"/>
      <c r="AR1024" s="581"/>
      <c r="AS1024" s="582"/>
      <c r="AT1024" s="219"/>
      <c r="AU1024" s="581"/>
      <c r="AV1024" s="583"/>
      <c r="AW1024" s="219"/>
      <c r="AX1024" s="581"/>
      <c r="AY1024" s="130"/>
      <c r="AZ1024" s="54"/>
      <c r="BA1024" s="54"/>
      <c r="BB1024" s="54"/>
      <c r="BC1024" s="54"/>
    </row>
    <row r="1025" spans="1:55" s="35" customFormat="1" ht="49.95" customHeight="1" x14ac:dyDescent="0.3">
      <c r="A1025" s="219">
        <v>3050</v>
      </c>
      <c r="B1025" s="575" t="s">
        <v>7191</v>
      </c>
      <c r="C1025" s="219"/>
      <c r="D1025" s="576"/>
      <c r="E1025" s="221" t="s">
        <v>5591</v>
      </c>
      <c r="F1025" s="219" t="s">
        <v>7207</v>
      </c>
      <c r="G1025" s="221" t="s">
        <v>7299</v>
      </c>
      <c r="H1025" s="219">
        <v>2014</v>
      </c>
      <c r="I1025" s="220" t="s">
        <v>7300</v>
      </c>
      <c r="J1025" s="577">
        <v>1196346</v>
      </c>
      <c r="K1025" s="578" t="s">
        <v>6273</v>
      </c>
      <c r="L1025" s="220" t="s">
        <v>7196</v>
      </c>
      <c r="M1025" s="220" t="s">
        <v>7197</v>
      </c>
      <c r="N1025" s="220" t="s">
        <v>7301</v>
      </c>
      <c r="O1025" s="220" t="s">
        <v>7302</v>
      </c>
      <c r="P1025" s="219" t="s">
        <v>7303</v>
      </c>
      <c r="Q1025" s="576">
        <v>60</v>
      </c>
      <c r="R1025" s="576">
        <v>0</v>
      </c>
      <c r="S1025" s="576">
        <v>40</v>
      </c>
      <c r="T1025" s="576">
        <v>20</v>
      </c>
      <c r="U1025" s="576">
        <v>60</v>
      </c>
      <c r="V1025" s="219">
        <v>90</v>
      </c>
      <c r="W1025" s="219">
        <v>66</v>
      </c>
      <c r="X1025" s="576" t="s">
        <v>7200</v>
      </c>
      <c r="Y1025" s="219">
        <v>47</v>
      </c>
      <c r="Z1025" s="219"/>
      <c r="AA1025" s="219"/>
      <c r="AB1025" s="219">
        <v>3</v>
      </c>
      <c r="AC1025" s="219"/>
      <c r="AD1025" s="576"/>
      <c r="AE1025" s="579"/>
      <c r="AF1025" s="146"/>
      <c r="AG1025" s="580"/>
      <c r="AH1025" s="220"/>
      <c r="AI1025" s="581"/>
      <c r="AJ1025" s="582"/>
      <c r="AK1025" s="116"/>
      <c r="AL1025" s="581"/>
      <c r="AM1025" s="582" t="s">
        <v>7201</v>
      </c>
      <c r="AN1025" s="116"/>
      <c r="AO1025" s="581">
        <v>20</v>
      </c>
      <c r="AP1025" s="582"/>
      <c r="AQ1025" s="116"/>
      <c r="AR1025" s="581"/>
      <c r="AS1025" s="582"/>
      <c r="AT1025" s="219"/>
      <c r="AU1025" s="581"/>
      <c r="AV1025" s="583"/>
      <c r="AW1025" s="219"/>
      <c r="AX1025" s="581"/>
      <c r="AY1025" s="130"/>
      <c r="AZ1025" s="54"/>
      <c r="BA1025" s="54"/>
      <c r="BB1025" s="54"/>
      <c r="BC1025" s="54"/>
    </row>
    <row r="1026" spans="1:55" s="35" customFormat="1" ht="49.95" customHeight="1" x14ac:dyDescent="0.3">
      <c r="A1026" s="219">
        <v>3050</v>
      </c>
      <c r="B1026" s="575" t="s">
        <v>7191</v>
      </c>
      <c r="C1026" s="219"/>
      <c r="D1026" s="576"/>
      <c r="E1026" s="221" t="s">
        <v>5591</v>
      </c>
      <c r="F1026" s="219" t="s">
        <v>7207</v>
      </c>
      <c r="G1026" s="221" t="s">
        <v>7304</v>
      </c>
      <c r="H1026" s="219">
        <v>2010</v>
      </c>
      <c r="I1026" s="220" t="s">
        <v>7305</v>
      </c>
      <c r="J1026" s="577">
        <v>187264</v>
      </c>
      <c r="K1026" s="578" t="s">
        <v>6273</v>
      </c>
      <c r="L1026" s="220" t="s">
        <v>7196</v>
      </c>
      <c r="M1026" s="220" t="s">
        <v>7197</v>
      </c>
      <c r="N1026" s="220" t="s">
        <v>7306</v>
      </c>
      <c r="O1026" s="220" t="s">
        <v>7307</v>
      </c>
      <c r="P1026" s="219" t="s">
        <v>7308</v>
      </c>
      <c r="Q1026" s="576">
        <v>60</v>
      </c>
      <c r="R1026" s="576">
        <v>0</v>
      </c>
      <c r="S1026" s="576">
        <v>40</v>
      </c>
      <c r="T1026" s="576">
        <v>20</v>
      </c>
      <c r="U1026" s="576">
        <v>60</v>
      </c>
      <c r="V1026" s="219">
        <v>40</v>
      </c>
      <c r="W1026" s="219">
        <v>100</v>
      </c>
      <c r="X1026" s="576" t="s">
        <v>7200</v>
      </c>
      <c r="Y1026" s="219">
        <v>47</v>
      </c>
      <c r="Z1026" s="219"/>
      <c r="AA1026" s="219"/>
      <c r="AB1026" s="219">
        <v>3</v>
      </c>
      <c r="AC1026" s="219"/>
      <c r="AD1026" s="576"/>
      <c r="AE1026" s="579"/>
      <c r="AF1026" s="146"/>
      <c r="AG1026" s="580"/>
      <c r="AH1026" s="220"/>
      <c r="AI1026" s="581"/>
      <c r="AJ1026" s="582"/>
      <c r="AK1026" s="116"/>
      <c r="AL1026" s="581"/>
      <c r="AM1026" s="582" t="s">
        <v>7201</v>
      </c>
      <c r="AN1026" s="116"/>
      <c r="AO1026" s="581">
        <v>20</v>
      </c>
      <c r="AP1026" s="582"/>
      <c r="AQ1026" s="116"/>
      <c r="AR1026" s="581"/>
      <c r="AS1026" s="582"/>
      <c r="AT1026" s="219"/>
      <c r="AU1026" s="581"/>
      <c r="AV1026" s="583"/>
      <c r="AW1026" s="219"/>
      <c r="AX1026" s="581"/>
      <c r="AY1026" s="130"/>
      <c r="AZ1026" s="54"/>
      <c r="BA1026" s="54"/>
      <c r="BB1026" s="54"/>
      <c r="BC1026" s="54"/>
    </row>
    <row r="1027" spans="1:55" s="35" customFormat="1" ht="49.95" customHeight="1" x14ac:dyDescent="0.3">
      <c r="A1027" s="219">
        <v>3050</v>
      </c>
      <c r="B1027" s="575" t="s">
        <v>7191</v>
      </c>
      <c r="C1027" s="219"/>
      <c r="D1027" s="576"/>
      <c r="E1027" s="221" t="s">
        <v>5591</v>
      </c>
      <c r="F1027" s="219" t="s">
        <v>7207</v>
      </c>
      <c r="G1027" s="221" t="s">
        <v>7309</v>
      </c>
      <c r="H1027" s="219">
        <v>2010</v>
      </c>
      <c r="I1027" s="220" t="s">
        <v>7310</v>
      </c>
      <c r="J1027" s="577"/>
      <c r="K1027" s="578" t="s">
        <v>6273</v>
      </c>
      <c r="L1027" s="220" t="s">
        <v>7196</v>
      </c>
      <c r="M1027" s="220" t="s">
        <v>7197</v>
      </c>
      <c r="N1027" s="220" t="s">
        <v>7311</v>
      </c>
      <c r="O1027" s="220" t="s">
        <v>7312</v>
      </c>
      <c r="P1027" s="219" t="s">
        <v>7308</v>
      </c>
      <c r="Q1027" s="576">
        <v>60</v>
      </c>
      <c r="R1027" s="576">
        <v>0</v>
      </c>
      <c r="S1027" s="576">
        <v>40</v>
      </c>
      <c r="T1027" s="576">
        <v>20</v>
      </c>
      <c r="U1027" s="576">
        <v>60</v>
      </c>
      <c r="V1027" s="219">
        <v>40</v>
      </c>
      <c r="W1027" s="219">
        <v>100</v>
      </c>
      <c r="X1027" s="576" t="s">
        <v>7200</v>
      </c>
      <c r="Y1027" s="219">
        <v>47</v>
      </c>
      <c r="Z1027" s="219"/>
      <c r="AA1027" s="219"/>
      <c r="AB1027" s="219">
        <v>3</v>
      </c>
      <c r="AC1027" s="219"/>
      <c r="AD1027" s="576"/>
      <c r="AE1027" s="579"/>
      <c r="AF1027" s="146"/>
      <c r="AG1027" s="580"/>
      <c r="AH1027" s="220"/>
      <c r="AI1027" s="581"/>
      <c r="AJ1027" s="582"/>
      <c r="AK1027" s="116"/>
      <c r="AL1027" s="581"/>
      <c r="AM1027" s="582" t="s">
        <v>7201</v>
      </c>
      <c r="AN1027" s="116"/>
      <c r="AO1027" s="581">
        <v>20</v>
      </c>
      <c r="AP1027" s="582"/>
      <c r="AQ1027" s="116"/>
      <c r="AR1027" s="581"/>
      <c r="AS1027" s="582"/>
      <c r="AT1027" s="219"/>
      <c r="AU1027" s="581"/>
      <c r="AV1027" s="583"/>
      <c r="AW1027" s="219"/>
      <c r="AX1027" s="581"/>
      <c r="AY1027" s="130"/>
      <c r="AZ1027" s="54"/>
      <c r="BA1027" s="54"/>
      <c r="BB1027" s="54"/>
      <c r="BC1027" s="54"/>
    </row>
    <row r="1028" spans="1:55" s="35" customFormat="1" ht="49.95" customHeight="1" x14ac:dyDescent="0.3">
      <c r="A1028" s="219">
        <v>3050</v>
      </c>
      <c r="B1028" s="575" t="s">
        <v>7191</v>
      </c>
      <c r="C1028" s="219"/>
      <c r="D1028" s="576"/>
      <c r="E1028" s="221" t="s">
        <v>5399</v>
      </c>
      <c r="F1028" s="219" t="s">
        <v>7313</v>
      </c>
      <c r="G1028" s="221" t="s">
        <v>7314</v>
      </c>
      <c r="H1028" s="219">
        <v>2012</v>
      </c>
      <c r="I1028" s="220" t="s">
        <v>7315</v>
      </c>
      <c r="J1028" s="577">
        <v>133375</v>
      </c>
      <c r="K1028" s="578" t="s">
        <v>6273</v>
      </c>
      <c r="L1028" s="220" t="s">
        <v>7196</v>
      </c>
      <c r="M1028" s="220" t="s">
        <v>7197</v>
      </c>
      <c r="N1028" s="220" t="s">
        <v>7316</v>
      </c>
      <c r="O1028" s="220" t="s">
        <v>7317</v>
      </c>
      <c r="P1028" s="219" t="s">
        <v>7318</v>
      </c>
      <c r="Q1028" s="576">
        <v>60</v>
      </c>
      <c r="R1028" s="576">
        <v>0</v>
      </c>
      <c r="S1028" s="576">
        <v>40</v>
      </c>
      <c r="T1028" s="576">
        <v>20</v>
      </c>
      <c r="U1028" s="576">
        <v>60</v>
      </c>
      <c r="V1028" s="219">
        <v>65</v>
      </c>
      <c r="W1028" s="219">
        <v>100</v>
      </c>
      <c r="X1028" s="576" t="s">
        <v>7200</v>
      </c>
      <c r="Y1028" s="219">
        <v>47</v>
      </c>
      <c r="Z1028" s="219"/>
      <c r="AA1028" s="219"/>
      <c r="AB1028" s="219">
        <v>3</v>
      </c>
      <c r="AC1028" s="219"/>
      <c r="AD1028" s="576"/>
      <c r="AE1028" s="579"/>
      <c r="AF1028" s="146"/>
      <c r="AG1028" s="580"/>
      <c r="AH1028" s="220"/>
      <c r="AI1028" s="581"/>
      <c r="AJ1028" s="582"/>
      <c r="AK1028" s="116"/>
      <c r="AL1028" s="581"/>
      <c r="AM1028" s="582" t="s">
        <v>7201</v>
      </c>
      <c r="AN1028" s="116"/>
      <c r="AO1028" s="581">
        <v>20</v>
      </c>
      <c r="AP1028" s="582"/>
      <c r="AQ1028" s="116"/>
      <c r="AR1028" s="581"/>
      <c r="AS1028" s="582"/>
      <c r="AT1028" s="219"/>
      <c r="AU1028" s="581"/>
      <c r="AV1028" s="583"/>
      <c r="AW1028" s="219"/>
      <c r="AX1028" s="581"/>
      <c r="AY1028" s="130"/>
      <c r="AZ1028" s="54"/>
      <c r="BA1028" s="54"/>
      <c r="BB1028" s="54"/>
      <c r="BC1028" s="54"/>
    </row>
    <row r="1029" spans="1:55" s="35" customFormat="1" ht="49.95" customHeight="1" x14ac:dyDescent="0.3">
      <c r="A1029" s="219">
        <v>3050</v>
      </c>
      <c r="B1029" s="575" t="s">
        <v>7191</v>
      </c>
      <c r="C1029" s="219"/>
      <c r="D1029" s="576"/>
      <c r="E1029" s="221" t="s">
        <v>4916</v>
      </c>
      <c r="F1029" s="219" t="s">
        <v>7319</v>
      </c>
      <c r="G1029" s="221" t="s">
        <v>7320</v>
      </c>
      <c r="H1029" s="219">
        <v>2011</v>
      </c>
      <c r="I1029" s="220" t="s">
        <v>7321</v>
      </c>
      <c r="J1029" s="577">
        <v>78358</v>
      </c>
      <c r="K1029" s="578" t="s">
        <v>6273</v>
      </c>
      <c r="L1029" s="220" t="s">
        <v>7196</v>
      </c>
      <c r="M1029" s="220" t="s">
        <v>7197</v>
      </c>
      <c r="N1029" s="220" t="s">
        <v>7322</v>
      </c>
      <c r="O1029" s="220" t="s">
        <v>7323</v>
      </c>
      <c r="P1029" s="219" t="s">
        <v>7324</v>
      </c>
      <c r="Q1029" s="576">
        <v>60</v>
      </c>
      <c r="R1029" s="576">
        <v>0</v>
      </c>
      <c r="S1029" s="576">
        <v>40</v>
      </c>
      <c r="T1029" s="576">
        <v>20</v>
      </c>
      <c r="U1029" s="576">
        <v>60</v>
      </c>
      <c r="V1029" s="219">
        <v>80</v>
      </c>
      <c r="W1029" s="219">
        <v>100</v>
      </c>
      <c r="X1029" s="576" t="s">
        <v>7200</v>
      </c>
      <c r="Y1029" s="219">
        <v>47</v>
      </c>
      <c r="Z1029" s="219"/>
      <c r="AA1029" s="219"/>
      <c r="AB1029" s="219">
        <v>3</v>
      </c>
      <c r="AC1029" s="219"/>
      <c r="AD1029" s="576"/>
      <c r="AE1029" s="579"/>
      <c r="AF1029" s="146"/>
      <c r="AG1029" s="580"/>
      <c r="AH1029" s="220"/>
      <c r="AI1029" s="581"/>
      <c r="AJ1029" s="582"/>
      <c r="AK1029" s="116"/>
      <c r="AL1029" s="581"/>
      <c r="AM1029" s="582" t="s">
        <v>7201</v>
      </c>
      <c r="AN1029" s="116"/>
      <c r="AO1029" s="581">
        <v>20</v>
      </c>
      <c r="AP1029" s="582"/>
      <c r="AQ1029" s="116"/>
      <c r="AR1029" s="581"/>
      <c r="AS1029" s="582"/>
      <c r="AT1029" s="219"/>
      <c r="AU1029" s="581"/>
      <c r="AV1029" s="583"/>
      <c r="AW1029" s="219"/>
      <c r="AX1029" s="581"/>
      <c r="AY1029" s="130"/>
      <c r="AZ1029" s="54"/>
      <c r="BA1029" s="54"/>
      <c r="BB1029" s="54"/>
      <c r="BC1029" s="54"/>
    </row>
    <row r="1030" spans="1:55" s="35" customFormat="1" ht="49.95" customHeight="1" x14ac:dyDescent="0.3">
      <c r="A1030" s="219">
        <v>3050</v>
      </c>
      <c r="B1030" s="575" t="s">
        <v>7191</v>
      </c>
      <c r="C1030" s="219"/>
      <c r="D1030" s="576"/>
      <c r="E1030" s="221" t="s">
        <v>4916</v>
      </c>
      <c r="F1030" s="219" t="s">
        <v>7319</v>
      </c>
      <c r="G1030" s="221" t="s">
        <v>7325</v>
      </c>
      <c r="H1030" s="219">
        <v>2011</v>
      </c>
      <c r="I1030" s="220" t="s">
        <v>116</v>
      </c>
      <c r="J1030" s="577">
        <v>87358</v>
      </c>
      <c r="K1030" s="578" t="s">
        <v>6273</v>
      </c>
      <c r="L1030" s="220" t="s">
        <v>7196</v>
      </c>
      <c r="M1030" s="220" t="s">
        <v>7197</v>
      </c>
      <c r="N1030" s="220" t="s">
        <v>7326</v>
      </c>
      <c r="O1030" s="220" t="s">
        <v>7327</v>
      </c>
      <c r="P1030" s="219" t="s">
        <v>3395</v>
      </c>
      <c r="Q1030" s="576">
        <v>60</v>
      </c>
      <c r="R1030" s="576">
        <v>0</v>
      </c>
      <c r="S1030" s="576">
        <v>40</v>
      </c>
      <c r="T1030" s="576">
        <v>20</v>
      </c>
      <c r="U1030" s="576">
        <v>60</v>
      </c>
      <c r="V1030" s="219">
        <v>80</v>
      </c>
      <c r="W1030" s="219">
        <v>100</v>
      </c>
      <c r="X1030" s="576" t="s">
        <v>7200</v>
      </c>
      <c r="Y1030" s="219">
        <v>47</v>
      </c>
      <c r="Z1030" s="219"/>
      <c r="AA1030" s="219"/>
      <c r="AB1030" s="219">
        <v>3</v>
      </c>
      <c r="AC1030" s="219"/>
      <c r="AD1030" s="576"/>
      <c r="AE1030" s="579"/>
      <c r="AF1030" s="146"/>
      <c r="AG1030" s="580"/>
      <c r="AH1030" s="220"/>
      <c r="AI1030" s="581"/>
      <c r="AJ1030" s="582"/>
      <c r="AK1030" s="116"/>
      <c r="AL1030" s="581"/>
      <c r="AM1030" s="582" t="s">
        <v>7201</v>
      </c>
      <c r="AN1030" s="116"/>
      <c r="AO1030" s="581">
        <v>20</v>
      </c>
      <c r="AP1030" s="582"/>
      <c r="AQ1030" s="116"/>
      <c r="AR1030" s="581"/>
      <c r="AS1030" s="582"/>
      <c r="AT1030" s="219"/>
      <c r="AU1030" s="581"/>
      <c r="AV1030" s="583"/>
      <c r="AW1030" s="219"/>
      <c r="AX1030" s="581"/>
      <c r="AY1030" s="130"/>
      <c r="AZ1030" s="54"/>
      <c r="BA1030" s="54"/>
      <c r="BB1030" s="54"/>
      <c r="BC1030" s="54"/>
    </row>
    <row r="1031" spans="1:55" s="35" customFormat="1" ht="49.95" customHeight="1" x14ac:dyDescent="0.3">
      <c r="A1031" s="219">
        <v>3050</v>
      </c>
      <c r="B1031" s="575" t="s">
        <v>7191</v>
      </c>
      <c r="C1031" s="219"/>
      <c r="D1031" s="576"/>
      <c r="E1031" s="221" t="s">
        <v>7328</v>
      </c>
      <c r="F1031" s="219" t="s">
        <v>7329</v>
      </c>
      <c r="G1031" s="221" t="s">
        <v>119</v>
      </c>
      <c r="H1031" s="219">
        <v>2011</v>
      </c>
      <c r="I1031" s="220" t="s">
        <v>119</v>
      </c>
      <c r="J1031" s="577">
        <v>99989</v>
      </c>
      <c r="K1031" s="578" t="s">
        <v>6273</v>
      </c>
      <c r="L1031" s="220" t="s">
        <v>7196</v>
      </c>
      <c r="M1031" s="220" t="s">
        <v>7197</v>
      </c>
      <c r="N1031" s="220" t="s">
        <v>7330</v>
      </c>
      <c r="O1031" s="220" t="s">
        <v>7331</v>
      </c>
      <c r="P1031" s="219" t="s">
        <v>3652</v>
      </c>
      <c r="Q1031" s="576">
        <v>60</v>
      </c>
      <c r="R1031" s="576">
        <v>0</v>
      </c>
      <c r="S1031" s="576">
        <v>40</v>
      </c>
      <c r="T1031" s="576">
        <v>20</v>
      </c>
      <c r="U1031" s="576">
        <v>60</v>
      </c>
      <c r="V1031" s="219">
        <v>80</v>
      </c>
      <c r="W1031" s="219">
        <v>100</v>
      </c>
      <c r="X1031" s="576" t="s">
        <v>7200</v>
      </c>
      <c r="Y1031" s="219">
        <v>47</v>
      </c>
      <c r="Z1031" s="219"/>
      <c r="AA1031" s="219"/>
      <c r="AB1031" s="219">
        <v>3</v>
      </c>
      <c r="AC1031" s="219"/>
      <c r="AD1031" s="576"/>
      <c r="AE1031" s="579"/>
      <c r="AF1031" s="146"/>
      <c r="AG1031" s="580"/>
      <c r="AH1031" s="220"/>
      <c r="AI1031" s="581"/>
      <c r="AJ1031" s="582"/>
      <c r="AK1031" s="116"/>
      <c r="AL1031" s="581"/>
      <c r="AM1031" s="582" t="s">
        <v>7201</v>
      </c>
      <c r="AN1031" s="116"/>
      <c r="AO1031" s="581">
        <v>20</v>
      </c>
      <c r="AP1031" s="582"/>
      <c r="AQ1031" s="116"/>
      <c r="AR1031" s="581"/>
      <c r="AS1031" s="582"/>
      <c r="AT1031" s="219"/>
      <c r="AU1031" s="581"/>
      <c r="AV1031" s="583"/>
      <c r="AW1031" s="219"/>
      <c r="AX1031" s="581"/>
      <c r="AY1031" s="130"/>
      <c r="AZ1031" s="54"/>
      <c r="BA1031" s="54"/>
      <c r="BB1031" s="54"/>
      <c r="BC1031" s="54"/>
    </row>
    <row r="1032" spans="1:55" s="35" customFormat="1" ht="49.95" customHeight="1" x14ac:dyDescent="0.3">
      <c r="A1032" s="219">
        <v>3050</v>
      </c>
      <c r="B1032" s="575" t="s">
        <v>7191</v>
      </c>
      <c r="C1032" s="219"/>
      <c r="D1032" s="576"/>
      <c r="E1032" s="221" t="s">
        <v>7328</v>
      </c>
      <c r="F1032" s="219" t="s">
        <v>7329</v>
      </c>
      <c r="G1032" s="221" t="s">
        <v>7332</v>
      </c>
      <c r="H1032" s="219">
        <v>2010</v>
      </c>
      <c r="I1032" s="220" t="s">
        <v>7333</v>
      </c>
      <c r="J1032" s="577">
        <v>86079</v>
      </c>
      <c r="K1032" s="578" t="s">
        <v>6273</v>
      </c>
      <c r="L1032" s="220" t="s">
        <v>7196</v>
      </c>
      <c r="M1032" s="220" t="s">
        <v>7197</v>
      </c>
      <c r="N1032" s="220" t="s">
        <v>7334</v>
      </c>
      <c r="O1032" s="220" t="s">
        <v>7335</v>
      </c>
      <c r="P1032" s="219" t="s">
        <v>7336</v>
      </c>
      <c r="Q1032" s="576">
        <v>60</v>
      </c>
      <c r="R1032" s="576">
        <v>0</v>
      </c>
      <c r="S1032" s="576">
        <v>40</v>
      </c>
      <c r="T1032" s="576">
        <v>20</v>
      </c>
      <c r="U1032" s="576">
        <v>60</v>
      </c>
      <c r="V1032" s="219">
        <v>80</v>
      </c>
      <c r="W1032" s="219">
        <v>100</v>
      </c>
      <c r="X1032" s="576" t="s">
        <v>7200</v>
      </c>
      <c r="Y1032" s="219">
        <v>47</v>
      </c>
      <c r="Z1032" s="219"/>
      <c r="AA1032" s="219"/>
      <c r="AB1032" s="219">
        <v>3</v>
      </c>
      <c r="AC1032" s="219"/>
      <c r="AD1032" s="576"/>
      <c r="AE1032" s="579"/>
      <c r="AF1032" s="146"/>
      <c r="AG1032" s="580"/>
      <c r="AH1032" s="220"/>
      <c r="AI1032" s="581"/>
      <c r="AJ1032" s="582"/>
      <c r="AK1032" s="116"/>
      <c r="AL1032" s="581"/>
      <c r="AM1032" s="582" t="s">
        <v>7201</v>
      </c>
      <c r="AN1032" s="116"/>
      <c r="AO1032" s="581">
        <v>20</v>
      </c>
      <c r="AP1032" s="582"/>
      <c r="AQ1032" s="116"/>
      <c r="AR1032" s="581"/>
      <c r="AS1032" s="582"/>
      <c r="AT1032" s="219"/>
      <c r="AU1032" s="581"/>
      <c r="AV1032" s="583"/>
      <c r="AW1032" s="219"/>
      <c r="AX1032" s="581"/>
      <c r="AY1032" s="130"/>
      <c r="AZ1032" s="54"/>
      <c r="BA1032" s="54"/>
      <c r="BB1032" s="54"/>
      <c r="BC1032" s="54"/>
    </row>
    <row r="1033" spans="1:55" s="35" customFormat="1" ht="49.95" customHeight="1" x14ac:dyDescent="0.3">
      <c r="A1033" s="219">
        <v>3050</v>
      </c>
      <c r="B1033" s="575" t="s">
        <v>7191</v>
      </c>
      <c r="C1033" s="219"/>
      <c r="D1033" s="576"/>
      <c r="E1033" s="221" t="s">
        <v>6605</v>
      </c>
      <c r="F1033" s="219" t="s">
        <v>6606</v>
      </c>
      <c r="G1033" s="221" t="s">
        <v>7337</v>
      </c>
      <c r="H1033" s="219">
        <v>2010</v>
      </c>
      <c r="I1033" s="220" t="s">
        <v>7337</v>
      </c>
      <c r="J1033" s="577">
        <v>116474</v>
      </c>
      <c r="K1033" s="578" t="s">
        <v>6273</v>
      </c>
      <c r="L1033" s="220" t="s">
        <v>7196</v>
      </c>
      <c r="M1033" s="220" t="s">
        <v>7197</v>
      </c>
      <c r="N1033" s="220" t="s">
        <v>7338</v>
      </c>
      <c r="O1033" s="220" t="s">
        <v>7339</v>
      </c>
      <c r="P1033" s="219" t="s">
        <v>3409</v>
      </c>
      <c r="Q1033" s="576">
        <v>60</v>
      </c>
      <c r="R1033" s="576">
        <v>0</v>
      </c>
      <c r="S1033" s="576">
        <v>40</v>
      </c>
      <c r="T1033" s="576">
        <v>20</v>
      </c>
      <c r="U1033" s="576">
        <v>60</v>
      </c>
      <c r="V1033" s="219">
        <v>80</v>
      </c>
      <c r="W1033" s="219">
        <v>100</v>
      </c>
      <c r="X1033" s="576" t="s">
        <v>7200</v>
      </c>
      <c r="Y1033" s="219">
        <v>47</v>
      </c>
      <c r="Z1033" s="219"/>
      <c r="AA1033" s="219"/>
      <c r="AB1033" s="219">
        <v>3</v>
      </c>
      <c r="AC1033" s="219"/>
      <c r="AD1033" s="576"/>
      <c r="AE1033" s="579"/>
      <c r="AF1033" s="146"/>
      <c r="AG1033" s="580"/>
      <c r="AH1033" s="220"/>
      <c r="AI1033" s="581"/>
      <c r="AJ1033" s="582"/>
      <c r="AK1033" s="116"/>
      <c r="AL1033" s="581"/>
      <c r="AM1033" s="582" t="s">
        <v>7201</v>
      </c>
      <c r="AN1033" s="116"/>
      <c r="AO1033" s="581">
        <v>20</v>
      </c>
      <c r="AP1033" s="582"/>
      <c r="AQ1033" s="116"/>
      <c r="AR1033" s="581"/>
      <c r="AS1033" s="582"/>
      <c r="AT1033" s="219"/>
      <c r="AU1033" s="581"/>
      <c r="AV1033" s="583"/>
      <c r="AW1033" s="219"/>
      <c r="AX1033" s="581"/>
      <c r="AY1033" s="130"/>
      <c r="AZ1033" s="54"/>
      <c r="BA1033" s="54"/>
      <c r="BB1033" s="54"/>
      <c r="BC1033" s="54"/>
    </row>
    <row r="1034" spans="1:55" s="35" customFormat="1" ht="49.95" customHeight="1" x14ac:dyDescent="0.3">
      <c r="A1034" s="219">
        <v>3050</v>
      </c>
      <c r="B1034" s="575" t="s">
        <v>7191</v>
      </c>
      <c r="C1034" s="219"/>
      <c r="D1034" s="576"/>
      <c r="E1034" s="221" t="s">
        <v>6605</v>
      </c>
      <c r="F1034" s="219" t="s">
        <v>6606</v>
      </c>
      <c r="G1034" s="221" t="s">
        <v>7340</v>
      </c>
      <c r="H1034" s="219">
        <v>2011</v>
      </c>
      <c r="I1034" s="220" t="s">
        <v>7340</v>
      </c>
      <c r="J1034" s="577">
        <v>98416</v>
      </c>
      <c r="K1034" s="578" t="s">
        <v>6273</v>
      </c>
      <c r="L1034" s="220" t="s">
        <v>7196</v>
      </c>
      <c r="M1034" s="220" t="s">
        <v>7197</v>
      </c>
      <c r="N1034" s="220" t="s">
        <v>7341</v>
      </c>
      <c r="O1034" s="220" t="s">
        <v>7342</v>
      </c>
      <c r="P1034" s="219" t="s">
        <v>3547</v>
      </c>
      <c r="Q1034" s="576">
        <v>60</v>
      </c>
      <c r="R1034" s="576">
        <v>0</v>
      </c>
      <c r="S1034" s="576">
        <v>40</v>
      </c>
      <c r="T1034" s="576">
        <v>20</v>
      </c>
      <c r="U1034" s="576">
        <v>60</v>
      </c>
      <c r="V1034" s="219">
        <v>80</v>
      </c>
      <c r="W1034" s="219">
        <v>100</v>
      </c>
      <c r="X1034" s="576" t="s">
        <v>7200</v>
      </c>
      <c r="Y1034" s="219">
        <v>47</v>
      </c>
      <c r="Z1034" s="219"/>
      <c r="AA1034" s="219"/>
      <c r="AB1034" s="219">
        <v>3</v>
      </c>
      <c r="AC1034" s="219"/>
      <c r="AD1034" s="576"/>
      <c r="AE1034" s="579"/>
      <c r="AF1034" s="146"/>
      <c r="AG1034" s="580"/>
      <c r="AH1034" s="220"/>
      <c r="AI1034" s="581"/>
      <c r="AJ1034" s="582"/>
      <c r="AK1034" s="116"/>
      <c r="AL1034" s="581"/>
      <c r="AM1034" s="582" t="s">
        <v>7201</v>
      </c>
      <c r="AN1034" s="116"/>
      <c r="AO1034" s="581">
        <v>20</v>
      </c>
      <c r="AP1034" s="582"/>
      <c r="AQ1034" s="116"/>
      <c r="AR1034" s="581"/>
      <c r="AS1034" s="582"/>
      <c r="AT1034" s="219"/>
      <c r="AU1034" s="581"/>
      <c r="AV1034" s="583"/>
      <c r="AW1034" s="219"/>
      <c r="AX1034" s="581"/>
      <c r="AY1034" s="130"/>
      <c r="AZ1034" s="54"/>
      <c r="BA1034" s="54"/>
      <c r="BB1034" s="54"/>
      <c r="BC1034" s="54"/>
    </row>
    <row r="1035" spans="1:55" s="35" customFormat="1" ht="49.95" customHeight="1" x14ac:dyDescent="0.3">
      <c r="A1035" s="219">
        <v>3050</v>
      </c>
      <c r="B1035" s="575" t="s">
        <v>7191</v>
      </c>
      <c r="C1035" s="219"/>
      <c r="D1035" s="576"/>
      <c r="E1035" s="221" t="s">
        <v>7343</v>
      </c>
      <c r="F1035" s="219" t="s">
        <v>7344</v>
      </c>
      <c r="G1035" s="221" t="s">
        <v>7345</v>
      </c>
      <c r="H1035" s="219"/>
      <c r="I1035" s="220" t="s">
        <v>7346</v>
      </c>
      <c r="J1035" s="577">
        <v>144236</v>
      </c>
      <c r="K1035" s="578" t="s">
        <v>6273</v>
      </c>
      <c r="L1035" s="220" t="s">
        <v>7196</v>
      </c>
      <c r="M1035" s="220" t="s">
        <v>7197</v>
      </c>
      <c r="N1035" s="220" t="s">
        <v>7347</v>
      </c>
      <c r="O1035" s="220" t="s">
        <v>7348</v>
      </c>
      <c r="P1035" s="219">
        <v>46</v>
      </c>
      <c r="Q1035" s="576">
        <v>60</v>
      </c>
      <c r="R1035" s="576">
        <v>0</v>
      </c>
      <c r="S1035" s="576">
        <v>40</v>
      </c>
      <c r="T1035" s="576">
        <v>20</v>
      </c>
      <c r="U1035" s="576">
        <v>60</v>
      </c>
      <c r="V1035" s="219">
        <v>100</v>
      </c>
      <c r="W1035" s="219">
        <v>80</v>
      </c>
      <c r="X1035" s="576" t="s">
        <v>7200</v>
      </c>
      <c r="Y1035" s="219">
        <v>47</v>
      </c>
      <c r="Z1035" s="219"/>
      <c r="AA1035" s="219"/>
      <c r="AB1035" s="219">
        <v>3</v>
      </c>
      <c r="AC1035" s="219"/>
      <c r="AD1035" s="576"/>
      <c r="AE1035" s="579"/>
      <c r="AF1035" s="146"/>
      <c r="AG1035" s="580"/>
      <c r="AH1035" s="220"/>
      <c r="AI1035" s="581"/>
      <c r="AJ1035" s="582"/>
      <c r="AK1035" s="116"/>
      <c r="AL1035" s="581"/>
      <c r="AM1035" s="582" t="s">
        <v>7201</v>
      </c>
      <c r="AN1035" s="116"/>
      <c r="AO1035" s="581">
        <v>20</v>
      </c>
      <c r="AP1035" s="582"/>
      <c r="AQ1035" s="116"/>
      <c r="AR1035" s="581"/>
      <c r="AS1035" s="582"/>
      <c r="AT1035" s="219"/>
      <c r="AU1035" s="581"/>
      <c r="AV1035" s="583"/>
      <c r="AW1035" s="219"/>
      <c r="AX1035" s="581"/>
      <c r="AY1035" s="130"/>
      <c r="AZ1035" s="54"/>
      <c r="BA1035" s="54"/>
      <c r="BB1035" s="54"/>
      <c r="BC1035" s="54"/>
    </row>
    <row r="1036" spans="1:55" ht="49.95" customHeight="1" x14ac:dyDescent="0.3">
      <c r="A1036" s="211">
        <v>3333</v>
      </c>
      <c r="B1036" s="212" t="s">
        <v>4541</v>
      </c>
      <c r="C1036" s="211">
        <v>1</v>
      </c>
      <c r="D1036" s="600"/>
      <c r="E1036" s="212" t="s">
        <v>4542</v>
      </c>
      <c r="F1036" s="211">
        <v>15412</v>
      </c>
      <c r="G1036" s="212" t="s">
        <v>4543</v>
      </c>
      <c r="H1036" s="211">
        <v>2005</v>
      </c>
      <c r="I1036" s="210" t="s">
        <v>4544</v>
      </c>
      <c r="J1036" s="601">
        <v>62593.89</v>
      </c>
      <c r="K1036" s="578" t="s">
        <v>664</v>
      </c>
      <c r="L1036" s="210" t="s">
        <v>4545</v>
      </c>
      <c r="M1036" s="210" t="s">
        <v>4546</v>
      </c>
      <c r="N1036" s="210" t="s">
        <v>4547</v>
      </c>
      <c r="O1036" s="210" t="s">
        <v>4548</v>
      </c>
      <c r="P1036" s="211" t="s">
        <v>4549</v>
      </c>
      <c r="Q1036" s="211">
        <v>0</v>
      </c>
      <c r="R1036" s="211">
        <v>0</v>
      </c>
      <c r="S1036" s="211">
        <v>0</v>
      </c>
      <c r="T1036" s="211">
        <v>0</v>
      </c>
      <c r="U1036" s="211">
        <v>0</v>
      </c>
      <c r="V1036" s="211">
        <v>0</v>
      </c>
      <c r="W1036" s="211">
        <v>100</v>
      </c>
      <c r="X1036" s="602" t="s">
        <v>4550</v>
      </c>
      <c r="Y1036" s="211">
        <v>4</v>
      </c>
      <c r="Z1036" s="211">
        <v>7</v>
      </c>
      <c r="AA1036" s="211">
        <v>1</v>
      </c>
      <c r="AB1036" s="211">
        <v>25</v>
      </c>
      <c r="AC1036" s="211">
        <v>1</v>
      </c>
      <c r="AD1036" s="211">
        <v>0</v>
      </c>
      <c r="AE1036" s="603">
        <v>2</v>
      </c>
      <c r="AF1036" s="604">
        <v>0</v>
      </c>
      <c r="AG1036" s="605" t="s">
        <v>7442</v>
      </c>
      <c r="AH1036" s="210" t="s">
        <v>4551</v>
      </c>
      <c r="AI1036" s="606">
        <v>0</v>
      </c>
      <c r="AJ1036" s="605" t="s">
        <v>4552</v>
      </c>
      <c r="AK1036" s="210"/>
      <c r="AL1036" s="606">
        <v>0</v>
      </c>
      <c r="AM1036" s="605" t="s">
        <v>4553</v>
      </c>
      <c r="AN1036" s="210"/>
      <c r="AO1036" s="606">
        <v>0</v>
      </c>
      <c r="AP1036" s="605"/>
      <c r="AQ1036" s="210"/>
      <c r="AR1036" s="606"/>
      <c r="AS1036" s="605"/>
      <c r="AT1036" s="211"/>
      <c r="AU1036" s="606"/>
      <c r="AV1036" s="607"/>
      <c r="AW1036" s="211"/>
      <c r="AX1036" s="606"/>
      <c r="AY1036" s="130"/>
    </row>
    <row r="1037" spans="1:55" ht="49.95" customHeight="1" x14ac:dyDescent="0.3">
      <c r="A1037" s="115">
        <v>7097</v>
      </c>
      <c r="B1037" s="118" t="s">
        <v>4554</v>
      </c>
      <c r="C1037" s="115" t="s">
        <v>4555</v>
      </c>
      <c r="D1037" s="132" t="s">
        <v>4556</v>
      </c>
      <c r="E1037" s="118" t="s">
        <v>4557</v>
      </c>
      <c r="F1037" s="115">
        <v>34167</v>
      </c>
      <c r="G1037" s="118" t="s">
        <v>4558</v>
      </c>
      <c r="H1037" s="115" t="s">
        <v>4559</v>
      </c>
      <c r="I1037" s="119" t="s">
        <v>4560</v>
      </c>
      <c r="J1037" s="459">
        <v>50802.97</v>
      </c>
      <c r="K1037" s="578" t="s">
        <v>677</v>
      </c>
      <c r="L1037" s="119" t="s">
        <v>4561</v>
      </c>
      <c r="M1037" s="119" t="s">
        <v>4562</v>
      </c>
      <c r="N1037" s="119" t="s">
        <v>4563</v>
      </c>
      <c r="O1037" s="119" t="s">
        <v>4564</v>
      </c>
      <c r="P1037" s="115" t="s">
        <v>7440</v>
      </c>
      <c r="Q1037" s="115">
        <v>31.86</v>
      </c>
      <c r="R1037" s="115">
        <v>14.76</v>
      </c>
      <c r="S1037" s="115">
        <v>2.1</v>
      </c>
      <c r="T1037" s="115">
        <v>15</v>
      </c>
      <c r="U1037" s="115">
        <v>31.86</v>
      </c>
      <c r="V1037" s="115">
        <v>100</v>
      </c>
      <c r="W1037" s="115">
        <v>100</v>
      </c>
      <c r="X1037" s="602" t="s">
        <v>4565</v>
      </c>
      <c r="Y1037" s="115">
        <v>6</v>
      </c>
      <c r="Z1037" s="115">
        <v>1</v>
      </c>
      <c r="AA1037" s="115">
        <v>1</v>
      </c>
      <c r="AB1037" s="115" t="s">
        <v>4566</v>
      </c>
      <c r="AC1037" s="115">
        <v>2</v>
      </c>
      <c r="AD1037" s="115">
        <v>0</v>
      </c>
      <c r="AE1037" s="608">
        <v>2</v>
      </c>
      <c r="AF1037" s="126">
        <v>100</v>
      </c>
      <c r="AG1037" s="127" t="s">
        <v>4556</v>
      </c>
      <c r="AH1037" s="119" t="s">
        <v>4567</v>
      </c>
      <c r="AI1037" s="609">
        <v>100</v>
      </c>
      <c r="AJ1037" s="127" t="s">
        <v>1468</v>
      </c>
      <c r="AK1037" s="119" t="s">
        <v>4568</v>
      </c>
      <c r="AL1037" s="609">
        <v>100</v>
      </c>
      <c r="AM1037" s="127" t="s">
        <v>4569</v>
      </c>
      <c r="AN1037" s="119" t="s">
        <v>4570</v>
      </c>
      <c r="AO1037" s="609">
        <v>100</v>
      </c>
      <c r="AP1037" s="127" t="s">
        <v>4571</v>
      </c>
      <c r="AQ1037" s="119" t="s">
        <v>4572</v>
      </c>
      <c r="AR1037" s="609">
        <v>100</v>
      </c>
      <c r="AS1037" s="127" t="s">
        <v>4573</v>
      </c>
      <c r="AT1037" s="115" t="s">
        <v>4574</v>
      </c>
      <c r="AU1037" s="609">
        <v>100</v>
      </c>
      <c r="AV1037" s="129"/>
      <c r="AW1037" s="115"/>
      <c r="AX1037" s="609">
        <v>100</v>
      </c>
      <c r="AY1037" s="130"/>
    </row>
    <row r="1038" spans="1:55" ht="49.95" customHeight="1" x14ac:dyDescent="0.3">
      <c r="A1038" s="115">
        <v>7097</v>
      </c>
      <c r="B1038" s="118" t="s">
        <v>4554</v>
      </c>
      <c r="C1038" s="115" t="s">
        <v>4555</v>
      </c>
      <c r="D1038" s="132" t="s">
        <v>4556</v>
      </c>
      <c r="E1038" s="118" t="s">
        <v>4557</v>
      </c>
      <c r="F1038" s="115">
        <v>34167</v>
      </c>
      <c r="G1038" s="118" t="s">
        <v>4575</v>
      </c>
      <c r="H1038" s="115">
        <v>2015</v>
      </c>
      <c r="I1038" s="119" t="s">
        <v>4576</v>
      </c>
      <c r="J1038" s="459">
        <v>3828.4</v>
      </c>
      <c r="K1038" s="576" t="s">
        <v>8771</v>
      </c>
      <c r="L1038" s="119" t="s">
        <v>4577</v>
      </c>
      <c r="M1038" s="119" t="s">
        <v>4578</v>
      </c>
      <c r="N1038" s="119" t="s">
        <v>4579</v>
      </c>
      <c r="O1038" s="119" t="s">
        <v>4580</v>
      </c>
      <c r="P1038" s="115" t="s">
        <v>4581</v>
      </c>
      <c r="Q1038" s="115">
        <v>31.86</v>
      </c>
      <c r="R1038" s="115">
        <v>14.76</v>
      </c>
      <c r="S1038" s="115">
        <v>2.1</v>
      </c>
      <c r="T1038" s="115">
        <v>15</v>
      </c>
      <c r="U1038" s="115">
        <v>31.86</v>
      </c>
      <c r="V1038" s="115">
        <v>100</v>
      </c>
      <c r="W1038" s="115">
        <v>100</v>
      </c>
      <c r="X1038" s="115" t="s">
        <v>4565</v>
      </c>
      <c r="Y1038" s="115">
        <v>6</v>
      </c>
      <c r="Z1038" s="115">
        <v>1</v>
      </c>
      <c r="AA1038" s="115">
        <v>1</v>
      </c>
      <c r="AB1038" s="115" t="s">
        <v>4566</v>
      </c>
      <c r="AC1038" s="115">
        <v>2</v>
      </c>
      <c r="AD1038" s="115">
        <v>0</v>
      </c>
      <c r="AE1038" s="608">
        <v>2</v>
      </c>
      <c r="AF1038" s="126">
        <v>100</v>
      </c>
      <c r="AG1038" s="127" t="s">
        <v>4556</v>
      </c>
      <c r="AH1038" s="119" t="s">
        <v>4582</v>
      </c>
      <c r="AI1038" s="609">
        <v>100</v>
      </c>
      <c r="AJ1038" s="127"/>
      <c r="AK1038" s="119"/>
      <c r="AL1038" s="609"/>
      <c r="AM1038" s="127"/>
      <c r="AN1038" s="119"/>
      <c r="AO1038" s="609"/>
      <c r="AP1038" s="127"/>
      <c r="AQ1038" s="119"/>
      <c r="AR1038" s="609"/>
      <c r="AS1038" s="127"/>
      <c r="AT1038" s="115"/>
      <c r="AU1038" s="609"/>
      <c r="AV1038" s="129"/>
      <c r="AW1038" s="115"/>
      <c r="AX1038" s="609"/>
      <c r="AY1038" s="130"/>
    </row>
    <row r="1039" spans="1:55" ht="49.95" customHeight="1" x14ac:dyDescent="0.3">
      <c r="A1039" s="115">
        <v>7097</v>
      </c>
      <c r="B1039" s="118" t="s">
        <v>4554</v>
      </c>
      <c r="C1039" s="115" t="s">
        <v>4555</v>
      </c>
      <c r="D1039" s="132" t="s">
        <v>4583</v>
      </c>
      <c r="E1039" s="118" t="s">
        <v>4568</v>
      </c>
      <c r="F1039" s="115">
        <v>10201</v>
      </c>
      <c r="G1039" s="118" t="s">
        <v>4575</v>
      </c>
      <c r="H1039" s="115">
        <v>2016</v>
      </c>
      <c r="I1039" s="119" t="s">
        <v>4576</v>
      </c>
      <c r="J1039" s="459">
        <v>509.36</v>
      </c>
      <c r="K1039" s="576" t="s">
        <v>8771</v>
      </c>
      <c r="L1039" s="119" t="s">
        <v>4585</v>
      </c>
      <c r="M1039" s="119" t="s">
        <v>4586</v>
      </c>
      <c r="N1039" s="119" t="s">
        <v>4587</v>
      </c>
      <c r="O1039" s="119" t="s">
        <v>4588</v>
      </c>
      <c r="P1039" s="115" t="s">
        <v>4589</v>
      </c>
      <c r="Q1039" s="115">
        <v>31.86</v>
      </c>
      <c r="R1039" s="115">
        <v>14.76</v>
      </c>
      <c r="S1039" s="115">
        <v>2.1</v>
      </c>
      <c r="T1039" s="115">
        <v>15</v>
      </c>
      <c r="U1039" s="115">
        <v>31.86</v>
      </c>
      <c r="V1039" s="115">
        <v>100</v>
      </c>
      <c r="W1039" s="115">
        <v>100</v>
      </c>
      <c r="X1039" s="115" t="s">
        <v>4565</v>
      </c>
      <c r="Y1039" s="115">
        <v>6</v>
      </c>
      <c r="Z1039" s="115">
        <v>1</v>
      </c>
      <c r="AA1039" s="115">
        <v>1</v>
      </c>
      <c r="AB1039" s="115" t="s">
        <v>4566</v>
      </c>
      <c r="AC1039" s="115"/>
      <c r="AD1039" s="115">
        <v>0</v>
      </c>
      <c r="AE1039" s="608">
        <v>2</v>
      </c>
      <c r="AF1039" s="126">
        <v>100</v>
      </c>
      <c r="AG1039" s="127" t="s">
        <v>4584</v>
      </c>
      <c r="AH1039" s="119" t="s">
        <v>4590</v>
      </c>
      <c r="AI1039" s="609">
        <v>100</v>
      </c>
      <c r="AJ1039" s="127"/>
      <c r="AK1039" s="119"/>
      <c r="AL1039" s="609"/>
      <c r="AM1039" s="127"/>
      <c r="AN1039" s="119"/>
      <c r="AO1039" s="609"/>
      <c r="AP1039" s="127"/>
      <c r="AQ1039" s="119"/>
      <c r="AR1039" s="609"/>
      <c r="AS1039" s="127"/>
      <c r="AT1039" s="115"/>
      <c r="AU1039" s="609"/>
      <c r="AV1039" s="129"/>
      <c r="AW1039" s="115"/>
      <c r="AX1039" s="609"/>
      <c r="AY1039" s="130"/>
    </row>
    <row r="1040" spans="1:55" ht="49.95" customHeight="1" x14ac:dyDescent="0.3">
      <c r="A1040" s="115">
        <v>7097</v>
      </c>
      <c r="B1040" s="118" t="s">
        <v>4554</v>
      </c>
      <c r="C1040" s="115" t="s">
        <v>4555</v>
      </c>
      <c r="D1040" s="132" t="s">
        <v>4583</v>
      </c>
      <c r="E1040" s="118" t="s">
        <v>4591</v>
      </c>
      <c r="F1040" s="131" t="s">
        <v>4592</v>
      </c>
      <c r="G1040" s="118" t="s">
        <v>4575</v>
      </c>
      <c r="H1040" s="115">
        <v>2018</v>
      </c>
      <c r="I1040" s="119" t="s">
        <v>4576</v>
      </c>
      <c r="J1040" s="459">
        <v>784.46</v>
      </c>
      <c r="K1040" s="576" t="s">
        <v>8771</v>
      </c>
      <c r="L1040" s="119" t="s">
        <v>4585</v>
      </c>
      <c r="M1040" s="119" t="s">
        <v>4586</v>
      </c>
      <c r="N1040" s="119" t="s">
        <v>4587</v>
      </c>
      <c r="O1040" s="119" t="s">
        <v>4588</v>
      </c>
      <c r="P1040" s="115" t="s">
        <v>4593</v>
      </c>
      <c r="Q1040" s="115">
        <v>31.86</v>
      </c>
      <c r="R1040" s="115">
        <v>14.76</v>
      </c>
      <c r="S1040" s="115">
        <v>2.1</v>
      </c>
      <c r="T1040" s="115">
        <v>15</v>
      </c>
      <c r="U1040" s="115">
        <v>31.86</v>
      </c>
      <c r="V1040" s="115">
        <v>100</v>
      </c>
      <c r="W1040" s="115">
        <v>100</v>
      </c>
      <c r="X1040" s="115" t="s">
        <v>4565</v>
      </c>
      <c r="Y1040" s="115">
        <v>6</v>
      </c>
      <c r="Z1040" s="115">
        <v>1</v>
      </c>
      <c r="AA1040" s="115">
        <v>1</v>
      </c>
      <c r="AB1040" s="115" t="s">
        <v>4566</v>
      </c>
      <c r="AC1040" s="115" t="s">
        <v>4583</v>
      </c>
      <c r="AD1040" s="115">
        <v>0</v>
      </c>
      <c r="AE1040" s="608">
        <v>2</v>
      </c>
      <c r="AF1040" s="126">
        <v>100</v>
      </c>
      <c r="AG1040" s="127" t="s">
        <v>4556</v>
      </c>
      <c r="AH1040" s="119" t="s">
        <v>4582</v>
      </c>
      <c r="AI1040" s="609">
        <v>100</v>
      </c>
      <c r="AJ1040" s="127"/>
      <c r="AK1040" s="119"/>
      <c r="AL1040" s="609"/>
      <c r="AM1040" s="127"/>
      <c r="AN1040" s="119"/>
      <c r="AO1040" s="609"/>
      <c r="AP1040" s="127"/>
      <c r="AQ1040" s="119"/>
      <c r="AR1040" s="609"/>
      <c r="AS1040" s="127"/>
      <c r="AT1040" s="115"/>
      <c r="AU1040" s="609"/>
      <c r="AV1040" s="129"/>
      <c r="AW1040" s="115"/>
      <c r="AX1040" s="609"/>
      <c r="AY1040" s="130"/>
    </row>
    <row r="1041" spans="1:51" ht="49.95" customHeight="1" x14ac:dyDescent="0.3">
      <c r="A1041" s="115">
        <v>7097</v>
      </c>
      <c r="B1041" s="118" t="s">
        <v>4554</v>
      </c>
      <c r="C1041" s="115" t="s">
        <v>4555</v>
      </c>
      <c r="D1041" s="132" t="s">
        <v>4583</v>
      </c>
      <c r="E1041" s="118" t="s">
        <v>4568</v>
      </c>
      <c r="F1041" s="115">
        <v>10201</v>
      </c>
      <c r="G1041" s="118" t="s">
        <v>4575</v>
      </c>
      <c r="H1041" s="115">
        <v>2018</v>
      </c>
      <c r="I1041" s="119" t="s">
        <v>4576</v>
      </c>
      <c r="J1041" s="459">
        <v>2514.8000000000002</v>
      </c>
      <c r="K1041" s="576" t="s">
        <v>8771</v>
      </c>
      <c r="L1041" s="119" t="s">
        <v>4585</v>
      </c>
      <c r="M1041" s="119" t="s">
        <v>4586</v>
      </c>
      <c r="N1041" s="119" t="s">
        <v>4587</v>
      </c>
      <c r="O1041" s="119" t="s">
        <v>4588</v>
      </c>
      <c r="P1041" s="115" t="s">
        <v>4594</v>
      </c>
      <c r="Q1041" s="115">
        <v>31.86</v>
      </c>
      <c r="R1041" s="115">
        <v>14.76</v>
      </c>
      <c r="S1041" s="115">
        <v>2.1</v>
      </c>
      <c r="T1041" s="115">
        <v>15</v>
      </c>
      <c r="U1041" s="115">
        <v>31.86</v>
      </c>
      <c r="V1041" s="115">
        <v>100</v>
      </c>
      <c r="W1041" s="115">
        <v>100</v>
      </c>
      <c r="X1041" s="115" t="s">
        <v>4565</v>
      </c>
      <c r="Y1041" s="115">
        <v>6</v>
      </c>
      <c r="Z1041" s="115">
        <v>1</v>
      </c>
      <c r="AA1041" s="115">
        <v>1</v>
      </c>
      <c r="AB1041" s="115" t="s">
        <v>4566</v>
      </c>
      <c r="AC1041" s="115" t="s">
        <v>4583</v>
      </c>
      <c r="AD1041" s="115">
        <v>0</v>
      </c>
      <c r="AE1041" s="608">
        <v>2</v>
      </c>
      <c r="AF1041" s="126">
        <v>100</v>
      </c>
      <c r="AG1041" s="127" t="s">
        <v>1468</v>
      </c>
      <c r="AH1041" s="119" t="s">
        <v>4568</v>
      </c>
      <c r="AI1041" s="609">
        <v>100</v>
      </c>
      <c r="AJ1041" s="127"/>
      <c r="AK1041" s="119"/>
      <c r="AL1041" s="609"/>
      <c r="AM1041" s="127"/>
      <c r="AN1041" s="119"/>
      <c r="AO1041" s="609"/>
      <c r="AP1041" s="127"/>
      <c r="AQ1041" s="119"/>
      <c r="AR1041" s="609"/>
      <c r="AS1041" s="127"/>
      <c r="AT1041" s="115"/>
      <c r="AU1041" s="609"/>
      <c r="AV1041" s="129"/>
      <c r="AW1041" s="115"/>
      <c r="AX1041" s="609"/>
      <c r="AY1041" s="130"/>
    </row>
    <row r="1042" spans="1:51" ht="49.95" customHeight="1" thickBot="1" x14ac:dyDescent="0.35">
      <c r="A1042" s="115">
        <v>7097</v>
      </c>
      <c r="B1042" s="118" t="s">
        <v>4554</v>
      </c>
      <c r="C1042" s="115" t="s">
        <v>4555</v>
      </c>
      <c r="D1042" s="132" t="s">
        <v>4583</v>
      </c>
      <c r="E1042" s="118" t="s">
        <v>4595</v>
      </c>
      <c r="F1042" s="131" t="s">
        <v>4596</v>
      </c>
      <c r="G1042" s="118" t="s">
        <v>4575</v>
      </c>
      <c r="H1042" s="115">
        <v>2019</v>
      </c>
      <c r="I1042" s="119" t="s">
        <v>4576</v>
      </c>
      <c r="J1042" s="459">
        <v>1067.5</v>
      </c>
      <c r="K1042" s="576" t="s">
        <v>8771</v>
      </c>
      <c r="L1042" s="119" t="s">
        <v>4585</v>
      </c>
      <c r="M1042" s="119" t="s">
        <v>4586</v>
      </c>
      <c r="N1042" s="119" t="s">
        <v>4587</v>
      </c>
      <c r="O1042" s="119" t="s">
        <v>4588</v>
      </c>
      <c r="P1042" s="115" t="s">
        <v>4597</v>
      </c>
      <c r="Q1042" s="115">
        <v>31.86</v>
      </c>
      <c r="R1042" s="115">
        <v>14.76</v>
      </c>
      <c r="S1042" s="115">
        <v>2.1</v>
      </c>
      <c r="T1042" s="115">
        <v>15</v>
      </c>
      <c r="U1042" s="115">
        <v>31.86</v>
      </c>
      <c r="V1042" s="115">
        <v>100</v>
      </c>
      <c r="W1042" s="115">
        <v>100</v>
      </c>
      <c r="X1042" s="115" t="s">
        <v>4565</v>
      </c>
      <c r="Y1042" s="115">
        <v>6</v>
      </c>
      <c r="Z1042" s="115">
        <v>1</v>
      </c>
      <c r="AA1042" s="115">
        <v>1</v>
      </c>
      <c r="AB1042" s="115" t="s">
        <v>4566</v>
      </c>
      <c r="AC1042" s="115" t="s">
        <v>4583</v>
      </c>
      <c r="AD1042" s="115">
        <v>0</v>
      </c>
      <c r="AE1042" s="608">
        <v>2</v>
      </c>
      <c r="AF1042" s="610">
        <v>100</v>
      </c>
      <c r="AG1042" s="611" t="s">
        <v>4571</v>
      </c>
      <c r="AH1042" s="612" t="s">
        <v>4595</v>
      </c>
      <c r="AI1042" s="613">
        <v>100</v>
      </c>
      <c r="AJ1042" s="611"/>
      <c r="AK1042" s="612"/>
      <c r="AL1042" s="613"/>
      <c r="AM1042" s="611"/>
      <c r="AN1042" s="612"/>
      <c r="AO1042" s="613"/>
      <c r="AP1042" s="611"/>
      <c r="AQ1042" s="612"/>
      <c r="AR1042" s="613"/>
      <c r="AS1042" s="611"/>
      <c r="AT1042" s="614"/>
      <c r="AU1042" s="613"/>
      <c r="AV1042" s="615"/>
      <c r="AW1042" s="614"/>
      <c r="AX1042" s="613"/>
      <c r="AY1042" s="130"/>
    </row>
  </sheetData>
  <protectedRanges>
    <protectedRange algorithmName="SHA-512" hashValue="NFrQyH6X1UAwP/8vbY1i3N6SzGL2Dyu1I3tW9ShRRm1w24P4Ke2+kiDvNMYRhNGdnzxWZNZlJ7rZPfSD3oCP3Q==" saltValue="8JMakp7mETGU5T9VpntUkA==" spinCount="100000" sqref="R237:R245" name="notouchy"/>
  </protectedRanges>
  <autoFilter ref="A8:IO1042" xr:uid="{210D418C-D26F-4DA4-9EAF-2368121C6F64}"/>
  <sortState ref="I9:BG67">
    <sortCondition ref="M9:M67"/>
  </sortState>
  <mergeCells count="87">
    <mergeCell ref="Y2:AE2"/>
    <mergeCell ref="Y3:AE3"/>
    <mergeCell ref="S6:S7"/>
    <mergeCell ref="T6:T7"/>
    <mergeCell ref="I342:I344"/>
    <mergeCell ref="L322:L323"/>
    <mergeCell ref="M322:M323"/>
    <mergeCell ref="J342:J344"/>
    <mergeCell ref="K342:K344"/>
    <mergeCell ref="L342:L344"/>
    <mergeCell ref="M342:M344"/>
    <mergeCell ref="L336:L337"/>
    <mergeCell ref="M336:M337"/>
    <mergeCell ref="O336:O337"/>
    <mergeCell ref="N336:N337"/>
    <mergeCell ref="V6:V7"/>
    <mergeCell ref="H348:H349"/>
    <mergeCell ref="I348:I349"/>
    <mergeCell ref="F336:F337"/>
    <mergeCell ref="A342:A344"/>
    <mergeCell ref="B342:B344"/>
    <mergeCell ref="C342:C344"/>
    <mergeCell ref="D342:D344"/>
    <mergeCell ref="E342:E344"/>
    <mergeCell ref="F342:F344"/>
    <mergeCell ref="A336:A337"/>
    <mergeCell ref="B336:B337"/>
    <mergeCell ref="C336:C337"/>
    <mergeCell ref="D336:D337"/>
    <mergeCell ref="E336:E337"/>
    <mergeCell ref="H336:H337"/>
    <mergeCell ref="I336:I337"/>
    <mergeCell ref="O348:O349"/>
    <mergeCell ref="N342:N344"/>
    <mergeCell ref="A348:A349"/>
    <mergeCell ref="B348:B349"/>
    <mergeCell ref="C348:C349"/>
    <mergeCell ref="D348:D349"/>
    <mergeCell ref="E348:E349"/>
    <mergeCell ref="F348:F349"/>
    <mergeCell ref="G348:G349"/>
    <mergeCell ref="J348:J349"/>
    <mergeCell ref="K348:K349"/>
    <mergeCell ref="L348:L349"/>
    <mergeCell ref="M348:M349"/>
    <mergeCell ref="N348:N349"/>
    <mergeCell ref="G342:G344"/>
    <mergeCell ref="H342:H344"/>
    <mergeCell ref="G336:G337"/>
    <mergeCell ref="J336:J337"/>
    <mergeCell ref="K336:K337"/>
    <mergeCell ref="E5:O5"/>
    <mergeCell ref="R5:U5"/>
    <mergeCell ref="P6:P7"/>
    <mergeCell ref="Q6:Q7"/>
    <mergeCell ref="R6:R7"/>
    <mergeCell ref="U6:U7"/>
    <mergeCell ref="AF5:AX5"/>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W6:W7"/>
    <mergeCell ref="X6:X7"/>
    <mergeCell ref="Y6:AA6"/>
    <mergeCell ref="AB6:AB7"/>
    <mergeCell ref="AC6:AC7"/>
    <mergeCell ref="AD6:AD7"/>
    <mergeCell ref="AE6:AE7"/>
    <mergeCell ref="AF6:AF7"/>
    <mergeCell ref="AV6:AX6"/>
    <mergeCell ref="AG6:AI6"/>
    <mergeCell ref="AJ6:AL6"/>
    <mergeCell ref="AM6:AO6"/>
    <mergeCell ref="AP6:AR6"/>
    <mergeCell ref="AS6:AU6"/>
  </mergeCells>
  <phoneticPr fontId="2" type="noConversion"/>
  <dataValidations count="78">
    <dataValidation type="decimal" allowBlank="1" showInputMessage="1" showErrorMessage="1" errorTitle="Stroški dela operaterja" error="decimalno število!" sqref="JJ246:JK262 TF246:TG262 ADB246:ADC262 AMX246:AMY262 AWT246:AWU262 BGP246:BGQ262 BQL246:BQM262 CAH246:CAI262 CKD246:CKE262 CTZ246:CUA262 DDV246:DDW262 DNR246:DNS262 DXN246:DXO262 EHJ246:EHK262 ERF246:ERG262 FBB246:FBC262 FKX246:FKY262 FUT246:FUU262 GEP246:GEQ262 GOL246:GOM262 GYH246:GYI262 HID246:HIE262 HRZ246:HSA262 IBV246:IBW262 ILR246:ILS262 IVN246:IVO262 JFJ246:JFK262 JPF246:JPG262 JZB246:JZC262 KIX246:KIY262 KST246:KSU262 LCP246:LCQ262 LML246:LMM262 LWH246:LWI262 MGD246:MGE262 MPZ246:MQA262 MZV246:MZW262 NJR246:NJS262 NTN246:NTO262 ODJ246:ODK262 ONF246:ONG262 OXB246:OXC262 PGX246:PGY262 PQT246:PQU262 QAP246:QAQ262 QKL246:QKM262 QUH246:QUI262 RED246:REE262 RNZ246:ROA262 RXV246:RXW262 SHR246:SHS262 SRN246:SRO262 TBJ246:TBK262 TLF246:TLG262 TVB246:TVC262 UEX246:UEY262 UOT246:UOU262 UYP246:UYQ262 VIL246:VIM262 VSH246:VSI262 WCD246:WCE262 WLZ246:WMA262 WVV246:WVW262 JJ656:JJ685 WVV686:WVW687 WVV736:WVW736 AD494:AE497 AD656:AE656 TF656:TF685 ADB656:ADB685 AMX656:AMX685 AWT656:AWT685 BGP656:BGP685 BQL656:BQL685 CAH656:CAH685 CKD656:CKD685 CTZ656:CTZ685 DDV656:DDV685 DNR656:DNR685 DXN656:DXN685 EHJ656:EHJ685 ERF656:ERF685 FBB656:FBB685 FKX656:FKX685 FUT656:FUT685 GEP656:GEP685 GOL656:GOL685 GYH656:GYH685 HID656:HID685 HRZ656:HRZ685 IBV656:IBV685 ILR656:ILR685 IVN656:IVN685 JFJ656:JFJ685 JPF656:JPF685 JZB656:JZB685 KIX656:KIX685 KST656:KST685 LCP656:LCP685 LML656:LML685 LWH656:LWH685 MGD656:MGD685 MPZ656:MPZ685 MZV656:MZV685 NJR656:NJR685 NTN656:NTN685 ODJ656:ODJ685 ONF656:ONF685 OXB656:OXB685 PGX656:PGX685 PQT656:PQT685 QAP656:QAP685 QKL656:QKL685 QUH656:QUH685 RED656:RED685 RNZ656:RNZ685 RXV656:RXV685 SHR656:SHR685 SRN656:SRN685 TBJ656:TBJ685 TLF656:TLF685 TVB656:TVB685 UEX656:UEX685 UOT656:UOT685 UYP656:UYP685 VIL656:VIL685 VSH656:VSH685 WCD656:WCD685 WLZ656:WLZ685 AD129 JJ769:JK780 TF769:TG780 ADB769:ADC780 AMX769:AMY780 AWT769:AWU780 BGP769:BGQ780 BQL769:BQM780 CAH769:CAI780 CKD769:CKE780 CTZ769:CUA780 DDV769:DDW780 DNR769:DNS780 DXN769:DXO780 EHJ769:EHK780 ERF769:ERG780 FBB769:FBC780 FKX769:FKY780 FUT769:FUU780 GEP769:GEQ780 GOL769:GOM780 GYH769:GYI780 HID769:HIE780 HRZ769:HSA780 IBV769:IBW780 ILR769:ILS780 IVN769:IVO780 JFJ769:JFK780 JPF769:JPG780 JZB769:JZC780 KIX769:KIY780 KST769:KSU780 LCP769:LCQ780 LML769:LMM780 LWH769:LWI780 MGD769:MGE780 MPZ769:MQA780 MZV769:MZW780 NJR769:NJS780 NTN769:NTO780 ODJ769:ODK780 ONF769:ONG780 OXB769:OXC780 PGX769:PGY780 PQT769:PQU780 QAP769:QAQ780 QKL769:QKM780 QUH769:QUI780 RED769:REE780 RNZ769:ROA780 RXV769:RXW780 SHR769:SHS780 SRN769:SRO780 TBJ769:TBK780 TLF769:TLG780 TVB769:TVC780 UEX769:UEY780 UOT769:UOU780 UYP769:UYQ780 VIL769:VIM780 VSH769:VSI780 WCD769:WCE780 WLZ769:WMA780 WVV769:WVW780 AD246:AE264 AD105:AD106 AD108:AD112 AD114:AD126 WVV656:WVV685 AD385:AE385 AD736:AE736 JJ736:JK736 TF736:TG736 ADB736:ADC736 AMX736:AMY736 AWT736:AWU736 BGP736:BGQ736 BQL736:BQM736 CAH736:CAI736 CKD736:CKE736 CTZ736:CUA736 DDV736:DDW736 DNR736:DNS736 DXN736:DXO736 EHJ736:EHK736 ERF736:ERG736 FBB736:FBC736 FKX736:FKY736 FUT736:FUU736 GEP736:GEQ736 GOL736:GOM736 GYH736:GYI736 HID736:HIE736 HRZ736:HSA736 IBV736:IBW736 ILR736:ILS736 IVN736:IVO736 JFJ736:JFK736 JPF736:JPG736 JZB736:JZC736 KIX736:KIY736 KST736:KSU736 LCP736:LCQ736 LML736:LMM736 LWH736:LWI736 MGD736:MGE736 MPZ736:MQA736 MZV736:MZW736 NJR736:NJS736 NTN736:NTO736 ODJ736:ODK736 ONF736:ONG736 OXB736:OXC736 PGX736:PGY736 PQT736:PQU736 QAP736:QAQ736 QKL736:QKM736 QUH736:QUI736 RED736:REE736 RNZ736:ROA736 RXV736:RXW736 SHR736:SHS736 SRN736:SRO736 TBJ736:TBK736 TLF736:TLG736 TVB736:TVC736 UEX736:UEY736 UOT736:UOU736 UYP736:UYQ736 VIL736:VIM736 VSH736:VSI736 WCD736:WCE736 WLZ736:WMA736 AD769:AE782 WWL11:WWM38 AD282:AE286 AD275:AE277 JJ273:JK277 WVV273:WVW277 WLZ273:WMA277 WCD273:WCE277 VSH273:VSI277 VIL273:VIM277 UYP273:UYQ277 UOT273:UOU277 UEX273:UEY277 TVB273:TVC277 TLF273:TLG277 TBJ273:TBK277 SRN273:SRO277 SHR273:SHS277 RXV273:RXW277 RNZ273:ROA277 RED273:REE277 QUH273:QUI277 QKL273:QKM277 QAP273:QAQ277 PQT273:PQU277 PGX273:PGY277 OXB273:OXC277 ONF273:ONG277 ODJ273:ODK277 NTN273:NTO277 NJR273:NJS277 MZV273:MZW277 MPZ273:MQA277 MGD273:MGE277 LWH273:LWI277 LML273:LMM277 LCP273:LCQ277 KST273:KSU277 KIX273:KIY277 JZB273:JZC277 JPF273:JPG277 JFJ273:JFK277 IVN273:IVO277 ILR273:ILS277 IBV273:IBW277 HRZ273:HSA277 HID273:HIE277 GYH273:GYI277 GOL273:GOM277 GEP273:GEQ277 FUT273:FUU277 FKX273:FKY277 FBB273:FBC277 ERF273:ERG277 EHJ273:EHK277 DXN273:DXO277 DNR273:DNS277 DDV273:DDW277 CTZ273:CUA277 CKD273:CKE277 CAH273:CAI277 BQL273:BQM277 BGP273:BGQ277 AWT273:AWU277 AMX273:AMY277 ADB273:ADC277 TF273:TG277 WVV497:WVW502 JJ497:JK502 TF497:TG502 ADB497:ADC502 AMX497:AMY502 AWT497:AWU502 BGP497:BGQ502 BQL497:BQM502 CAH497:CAI502 CKD497:CKE502 CTZ497:CUA502 DDV497:DDW502 DNR497:DNS502 DXN497:DXO502 EHJ497:EHK502 ERF497:ERG502 FBB497:FBC502 FKX497:FKY502 FUT497:FUU502 GEP497:GEQ502 GOL497:GOM502 GYH497:GYI502 HID497:HIE502 HRZ497:HSA502 IBV497:IBW502 ILR497:ILS502 IVN497:IVO502 JFJ497:JFK502 JPF497:JPG502 JZB497:JZC502 KIX497:KIY502 KST497:KSU502 LCP497:LCQ502 LML497:LMM502 LWH497:LWI502 MGD497:MGE502 MPZ497:MQA502 MZV497:MZW502 NJR497:NJS502 NTN497:NTO502 ODJ497:ODK502 ONF497:ONG502 OXB497:OXC502 PGX497:PGY502 PQT497:PQU502 QAP497:QAQ502 QKL497:QKM502 QUH497:QUI502 RED497:REE502 RNZ497:ROA502 RXV497:RXW502 SHR497:SHS502 SRN497:SRO502 TBJ497:TBK502 TLF497:TLG502 TVB497:TVC502 UEX497:UEY502 UOT497:UOU502 UYP497:UYQ502 VIL497:VIM502 VSH497:VSI502 WCD497:WCE502 WLZ497:WMA502 AD499:AE502 AD11:AE38 JZ11:KA38 TV11:TW38 ADR11:ADS38 ANN11:ANO38 AXJ11:AXK38 BHF11:BHG38 BRB11:BRC38 CAX11:CAY38 CKT11:CKU38 CUP11:CUQ38 DEL11:DEM38 DOH11:DOI38 DYD11:DYE38 EHZ11:EIA38 ERV11:ERW38 FBR11:FBS38 FLN11:FLO38 FVJ11:FVK38 GFF11:GFG38 GPB11:GPC38 GYX11:GYY38 HIT11:HIU38 HSP11:HSQ38 ICL11:ICM38 IMH11:IMI38 IWD11:IWE38 JFZ11:JGA38 JPV11:JPW38 JZR11:JZS38 KJN11:KJO38 KTJ11:KTK38 LDF11:LDG38 LNB11:LNC38 LWX11:LWY38 MGT11:MGU38 MQP11:MQQ38 NAL11:NAM38 NKH11:NKI38 NUD11:NUE38 ODZ11:OEA38 ONV11:ONW38 OXR11:OXS38 PHN11:PHO38 PRJ11:PRK38 QBF11:QBG38 QLB11:QLC38 QUX11:QUY38 RET11:REU38 ROP11:ROQ38 RYL11:RYM38 SIH11:SII38 SSD11:SSE38 TBZ11:TCA38 TLV11:TLW38 TVR11:TVS38 UFN11:UFO38 UPJ11:UPK38 UZF11:UZG38 VJB11:VJC38 VSX11:VSY38 WCT11:WCU38 WMP11:WMQ38 AE105:AE135 AD136:AE227 JZ136:KA227 TV136:TW227 ADR136:ADS227 ANN136:ANO227 AXJ136:AXK227 BHF136:BHG227 BRB136:BRC227 CAX136:CAY227 CKT136:CKU227 CUP136:CUQ227 DEL136:DEM227 DOH136:DOI227 DYD136:DYE227 EHZ136:EIA227 ERV136:ERW227 FBR136:FBS227 FLN136:FLO227 FVJ136:FVK227 GFF136:GFG227 GPB136:GPC227 GYX136:GYY227 HIT136:HIU227 HSP136:HSQ227 ICL136:ICM227 IMH136:IMI227 IWD136:IWE227 JFZ136:JGA227 JPV136:JPW227 JZR136:JZS227 KJN136:KJO227 KTJ136:KTK227 LDF136:LDG227 LNB136:LNC227 LWX136:LWY227 MGT136:MGU227 MQP136:MQQ227 NAL136:NAM227 NKH136:NKI227 NUD136:NUE227 ODZ136:OEA227 ONV136:ONW227 OXR136:OXS227 PHN136:PHO227 PRJ136:PRK227 QBF136:QBG227 QLB136:QLC227 QUX136:QUY227 RET136:REU227 ROP136:ROQ227 RYL136:RYM227 SIH136:SII227 SSD136:SSE227 TBZ136:TCA227 TLV136:TLW227 TVR136:TVS227 UFN136:UFO227 UPJ136:UPK227 UZF136:UZG227 VJB136:VJC227 VSX136:VSY227 WCT136:WCU227 WMP136:WMQ227 WWL136:WWM227 JZ282:KA285 TV282:TW285 ADR282:ADS285 ANN282:ANO285 AXJ282:AXK285 BHF282:BHG285 BRB282:BRC285 CAX282:CAY285 CKT282:CKU285 CUP282:CUQ285 DEL282:DEM285 DOH282:DOI285 DYD282:DYE285 EHZ282:EIA285 ERV282:ERW285 FBR282:FBS285 FLN282:FLO285 FVJ282:FVK285 GFF282:GFG285 GPB282:GPC285 GYX282:GYY285 HIT282:HIU285 HSP282:HSQ285 ICL282:ICM285 IMH282:IMI285 IWD282:IWE285 JFZ282:JGA285 JPV282:JPW285 JZR282:JZS285 KJN282:KJO285 KTJ282:KTK285 LDF282:LDG285 LNB282:LNC285 LWX282:LWY285 MGT282:MGU285 MQP282:MQQ285 NAL282:NAM285 NKH282:NKI285 NUD282:NUE285 ODZ282:OEA285 ONV282:ONW285 OXR282:OXS285 PHN282:PHO285 PRJ282:PRK285 QBF282:QBG285 QLB282:QLC285 QUX282:QUY285 RET282:REU285 ROP282:ROQ285 RYL282:RYM285 SIH282:SII285 SSD282:SSE285 TBZ282:TCA285 TLV282:TLW285 TVR282:TVS285 UFN282:UFO285 UPJ282:UPK285 UZF282:UZG285 VJB282:VJC285 VSX282:VSY285 WCT282:WCU285 WMP282:WMQ285 WWL282:WWM285 WLZ686:WMA687 WCD686:WCE687 VSH686:VSI687 VIL686:VIM687 UYP686:UYQ687 UOT686:UOU687 UEX686:UEY687 TVB686:TVC687 TLF686:TLG687 TBJ686:TBK687 SRN686:SRO687 SHR686:SHS687 RXV686:RXW687 RNZ686:ROA687 RED686:REE687 QUH686:QUI687 QKL686:QKM687 QAP686:QAQ687 PQT686:PQU687 PGX686:PGY687 OXB686:OXC687 ONF686:ONG687 ODJ686:ODK687 NTN686:NTO687 NJR686:NJS687 MZV686:MZW687 MPZ686:MQA687 MGD686:MGE687 LWH686:LWI687 LML686:LMM687 LCP686:LCQ687 KST686:KSU687 KIX686:KIY687 JZB686:JZC687 JPF686:JPG687 JFJ686:JFK687 IVN686:IVO687 ILR686:ILS687 IBV686:IBW687 HRZ686:HSA687 HID686:HIE687 GYH686:GYI687 GOL686:GOM687 GEP686:GEQ687 FUT686:FUU687 FKX686:FKY687 FBB686:FBC687 ERF686:ERG687 EHJ686:EHK687 DXN686:DXO687 DNR686:DNS687 DDV686:DDW687 CTZ686:CUA687 CKD686:CKE687 CAH686:CAI687 BQL686:BQM687 BGP686:BGQ687 AWT686:AWU687 AMX686:AMY687 ADB686:ADC687 TF686:TG687 JJ686:JK687 WWL572 WLZ737:WLZ740 WCD737:WCD740 VSH737:VSH740 VIL737:VIL740 UYP737:UYP740 UOT737:UOT740 UEX737:UEX740 TVB737:TVB740 TLF737:TLF740 TBJ737:TBJ740 SRN737:SRN740 SHR737:SHR740 RXV737:RXV740 RNZ737:RNZ740 RED737:RED740 QUH737:QUH740 QKL737:QKL740 QAP737:QAP740 PQT737:PQT740 PGX737:PGX740 OXB737:OXB740 ONF737:ONF740 ODJ737:ODJ740 NTN737:NTN740 NJR737:NJR740 MZV737:MZV740 MPZ737:MPZ740 MGD737:MGD740 LWH737:LWH740 LML737:LML740 LCP737:LCP740 KST737:KST740 KIX737:KIX740 JZB737:JZB740 JPF737:JPF740 JFJ737:JFJ740 IVN737:IVN740 ILR737:ILR740 IBV737:IBV740 HRZ737:HRZ740 HID737:HID740 GYH737:GYH740 GOL737:GOL740 GEP737:GEP740 FUT737:FUT740 FKX737:FKX740 FBB737:FBB740 ERF737:ERF740 EHJ737:EHJ740 DXN737:DXN740 DNR737:DNR740 DDV737:DDV740 CTZ737:CTZ740 CKD737:CKD740 CAH737:CAH740 BQL737:BQL740 BGP737:BGP740 AWT737:AWT740 AMX737:AMX740 ADB737:ADB740 TF737:TF740 JJ737:JJ740 AD737:AD740 WVV737:WVV740 WWL741:WWM741 WMP741:WMQ741 WCT741:WCU741 VSX741:VSY741 VJB741:VJC741 UZF741:UZG741 UPJ741:UPK741 UFN741:UFO741 TVR741:TVS741 TLV741:TLW741 TBZ741:TCA741 SSD741:SSE741 SIH741:SII741 RYL741:RYM741 ROP741:ROQ741 RET741:REU741 QUX741:QUY741 QLB741:QLC741 QBF741:QBG741 PRJ741:PRK741 PHN741:PHO741 OXR741:OXS741 ONV741:ONW741 ODZ741:OEA741 NUD741:NUE741 NKH741:NKI741 NAL741:NAM741 MQP741:MQQ741 MGT741:MGU741 LWX741:LWY741 LNB741:LNC741 LDF741:LDG741 KTJ741:KTK741 KJN741:KJO741 JZR741:JZS741 JPV741:JPW741 JFZ741:JGA741 IWD741:IWE741 IMH741:IMI741 ICL741:ICM741 HSP741:HSQ741 HIT741:HIU741 GYX741:GYY741 GPB741:GPC741 GFF741:GFG741 FVJ741:FVK741 FLN741:FLO741 FBR741:FBS741 ERV741:ERW741 EHZ741:EIA741 DYD741:DYE741 DOH741:DOI741 DEL741:DEM741 CUP741:CUQ741 CKT741:CKU741 CAX741:CAY741 BRB741:BRC741 BHF741:BHG741 AXJ741:AXK741 ANN741:ANO741 ADR741:ADS741 TV741:TW741 JZ741:KA741 AD741:AE741 AD657:AD687 AB103 AB87 AB62:AB63 AD59:AE78 AD55:AE57 AD40:AE52 AD84:AD89 AD90:AE104 AD82:AE82 AE84:AE88 WWL510:WWM520 WMP510:WMQ520 WCT510:WCU520 VSX510:VSY520 VJB510:VJC520 UZF510:UZG520 UPJ510:UPK520 UFN510:UFO520 TVR510:TVS520 TLV510:TLW520 TBZ510:TCA520 SSD510:SSE520 SIH510:SII520 RYL510:RYM520 ROP510:ROQ520 RET510:REU520 QUX510:QUY520 QLB510:QLC520 QBF510:QBG520 PRJ510:PRK520 PHN510:PHO520 OXR510:OXS520 ONV510:ONW520 ODZ510:OEA520 NUD510:NUE520 NKH510:NKI520 NAL510:NAM520 MQP510:MQQ520 MGT510:MGU520 LWX510:LWY520 LNB510:LNC520 LDF510:LDG520 KTJ510:KTK520 KJN510:KJO520 JZR510:JZS520 JPV510:JPW520 JFZ510:JGA520 IWD510:IWE520 IMH510:IMI520 ICL510:ICM520 HSP510:HSQ520 HIT510:HIU520 GYX510:GYY520 GPB510:GPC520 GFF510:GFG520 FVJ510:FVK520 FLN510:FLO520 FBR510:FBS520 ERV510:ERW520 EHZ510:EIA520 DYD510:DYE520 DOH510:DOI520 DEL510:DEM520 CUP510:CUQ520 CKT510:CKU520 CAX510:CAY520 BRB510:BRC520 BHF510:BHG520 AXJ510:AXK520 ANN510:ANO520 ADR510:ADS520 TV510:TW520 JZ510:KA520 AD510:AE520 AD522:AE548 AD557:AE558 AD563:AD567 WWL563:WWL567 WMP563:WMP567 WCT563:WCT567 VSX563:VSX567 VJB563:VJB567 UZF563:UZF567 UPJ563:UPJ567 UFN563:UFN567 TVR563:TVR567 TLV563:TLV567 TBZ563:TBZ567 SSD563:SSD567 SIH563:SIH567 RYL563:RYL567 ROP563:ROP567 RET563:RET567 QUX563:QUX567 QLB563:QLB567 QBF563:QBF567 PRJ563:PRJ567 PHN563:PHN567 OXR563:OXR567 ONV563:ONV567 ODZ563:ODZ567 NUD563:NUD567 NKH563:NKH567 NAL563:NAL567 MQP563:MQP567 MGT563:MGT567 LWX563:LWX567 LNB563:LNB567 LDF563:LDF567 KTJ563:KTJ567 KJN563:KJN567 JZR563:JZR567 JPV563:JPV567 JFZ563:JFZ567 IWD563:IWD567 IMH563:IMH567 ICL563:ICL567 HSP563:HSP567 HIT563:HIT567 GYX563:GYX567 GPB563:GPB567 GFF563:GFF567 FVJ563:FVJ567 FLN563:FLN567 FBR563:FBR567 ERV563:ERV567 EHZ563:EHZ567 DYD563:DYD567 DOH563:DOH567 DEL563:DEL567 CUP563:CUP567 CKT563:CKT567 CAX563:CAX567 BRB563:BRB567 BHF563:BHF567 AXJ563:AXJ567 ANN563:ANN567 ADR563:ADR567 TV563:TV567 JZ563:JZ567 AD569:AE569 JZ569:KA569 TV569:TW569 ADR569:ADS569 ANN569:ANO569 AXJ569:AXK569 BHF569:BHG569 BRB569:BRC569 CAX569:CAY569 CKT569:CKU569 CUP569:CUQ569 DEL569:DEM569 DOH569:DOI569 DYD569:DYE569 EHZ569:EIA569 ERV569:ERW569 FBR569:FBS569 FLN569:FLO569 FVJ569:FVK569 GFF569:GFG569 GPB569:GPC569 GYX569:GYY569 HIT569:HIU569 HSP569:HSQ569 ICL569:ICM569 IMH569:IMI569 IWD569:IWE569 JFZ569:JGA569 JPV569:JPW569 JZR569:JZS569 KJN569:KJO569 KTJ569:KTK569 LDF569:LDG569 LNB569:LNC569 LWX569:LWY569 MGT569:MGU569 MQP569:MQQ569 NAL569:NAM569 NKH569:NKI569 NUD569:NUE569 ODZ569:OEA569 ONV569:ONW569 OXR569:OXS569 PHN569:PHO569 PRJ569:PRK569 QBF569:QBG569 QLB569:QLC569 QUX569:QUY569 RET569:REU569 ROP569:ROQ569 RYL569:RYM569 SIH569:SII569 SSD569:SSE569 TBZ569:TCA569 TLV569:TLW569 TVR569:TVS569 UFN569:UFO569 UPJ569:UPK569 UZF569:UZG569 VJB569:VJC569 VSX569:VSY569 WCT569:WCU569 WMP569:WMQ569 WWL569:WWM569 AD570 JZ570 TV570 ADR570 ANN570 AXJ570 BHF570 BRB570 CAX570 CKT570 CUP570 DEL570 DOH570 DYD570 EHZ570 ERV570 FBR570 FLN570 FVJ570 GFF570 GPB570 GYX570 HIT570 HSP570 ICL570 IMH570 IWD570 JFZ570 JPV570 JZR570 KJN570 KTJ570 LDF570 LNB570 LWX570 MGT570 MQP570 NAL570 NKH570 NUD570 ODZ570 ONV570 OXR570 PHN570 PRJ570 QBF570 QLB570 QUX570 RET570 ROP570 RYL570 SIH570 SSD570 TBZ570 TLV570 TVR570 UFN570 UPJ570 UZF570 VJB570 VSX570 WCT570 WMP570 WWL570 AD572 JZ572 TV572 ADR572 ANN572 AXJ572 BHF572 BRB572 CAX572 CKT572 CUP572 DEL572 DOH572 DYD572 EHZ572 ERV572 FBR572 FLN572 FVJ572 GFF572 GPB572 GYX572 HIT572 HSP572 ICL572 IMH572 IWD572 JFZ572 JPV572 JZR572 KJN572 KTJ572 LDF572 LNB572 LWX572 MGT572 MQP572 NAL572 NKH572 NUD572 ODZ572 ONV572 OXR572 PHN572 PRJ572 QBF572 QLB572 QUX572 RET572 ROP572 RYL572 SIH572 SSD572 TBZ572 TLV572 TVR572 UFN572 UPJ572 UZF572 VJB572 VSX572 WCT572 WMP572 AD742 JZ742 TV742 ADR742 ANN742 AXJ742 BHF742 BRB742 CAX742 CKT742 CUP742 DEL742 DOH742 DYD742 EHZ742 ERV742 FBR742 FLN742 FVJ742 GFF742 GPB742 GYX742 HIT742 HSP742 ICL742 IMH742 IWD742 JFZ742 JPV742 JZR742 KJN742 KTJ742 LDF742 LNB742 LWX742 MGT742 MQP742 NAL742 NKH742 NUD742 ODZ742 ONV742 OXR742 PHN742 PRJ742 QBF742 QLB742 QUX742 RET742 ROP742 RYL742 SIH742 SSD742 TBZ742 TLV742 TVR742 UFN742 UPJ742 UZF742 VJB742 VSX742 WCT742 WMP742 WWL742 AD574:AD588 JZ574:JZ588 TV574:TV588 ADR574:ADR588 ANN574:ANN588 AXJ574:AXJ588 BHF574:BHF588 BRB574:BRB588 CAX574:CAX588 CKT574:CKT588 CUP574:CUP588 DEL574:DEL588 DOH574:DOH588 DYD574:DYD588 EHZ574:EHZ588 ERV574:ERV588 FBR574:FBR588 FLN574:FLN588 FVJ574:FVJ588 GFF574:GFF588 GPB574:GPB588 GYX574:GYX588 HIT574:HIT588 HSP574:HSP588 ICL574:ICL588 IMH574:IMH588 IWD574:IWD588 JFZ574:JFZ588 JPV574:JPV588 JZR574:JZR588 KJN574:KJN588 KTJ574:KTJ588 LDF574:LDF588 LNB574:LNB588 LWX574:LWX588 MGT574:MGT588 MQP574:MQP588 NAL574:NAL588 NKH574:NKH588 NUD574:NUD588 ODZ574:ODZ588 ONV574:ONV588 OXR574:OXR588 PHN574:PHN588 PRJ574:PRJ588 QBF574:QBF588 QLB574:QLB588 QUX574:QUX588 RET574:RET588 ROP574:ROP588 RYL574:RYL588 SIH574:SIH588 SSD574:SSD588 TBZ574:TBZ588 TLV574:TLV588 TVR574:TVR588 UFN574:UFN588 UPJ574:UPJ588 UZF574:UZF588 VJB574:VJB588 VSX574:VSX588 WCT574:WCT588 WMP574:WMP588 WWL574:WWL588 AD589:AE593 JZ589:KA593 TV589:TW593 ADR589:ADS593 ANN589:ANO593 AXJ589:AXK593 BHF589:BHG593 BRB589:BRC593 CAX589:CAY593 CKT589:CKU593 CUP589:CUQ593 DEL589:DEM593 DOH589:DOI593 DYD589:DYE593 EHZ589:EIA593 ERV589:ERW593 FBR589:FBS593 FLN589:FLO593 FVJ589:FVK593 GFF589:GFG593 GPB589:GPC593 GYX589:GYY593 HIT589:HIU593 HSP589:HSQ593 ICL589:ICM593 IMH589:IMI593 IWD589:IWE593 JFZ589:JGA593 JPV589:JPW593 JZR589:JZS593 KJN589:KJO593 KTJ589:KTK593 LDF589:LDG593 LNB589:LNC593 LWX589:LWY593 MGT589:MGU593 MQP589:MQQ593 NAL589:NAM593 NKH589:NKI593 NUD589:NUE593 ODZ589:OEA593 ONV589:ONW593 OXR589:OXS593 PHN589:PHO593 PRJ589:PRK593 QBF589:QBG593 QLB589:QLC593 QUX589:QUY593 RET589:REU593 ROP589:ROQ593 RYL589:RYM593 SIH589:SII593 SSD589:SSE593 TBZ589:TCA593 TLV589:TLW593 TVR589:TVS593 UFN589:UFO593 UPJ589:UPK593 UZF589:UZG593 VJB589:VJC593 VSX589:VSY593 WCT589:WCU593 WMP589:WMQ593 WWL589:WWM593 WVV1037:WVW1037 AD1037:AE1037 JJ1037:JK1037 TF1037:TG1037 ADB1037:ADC1037 AMX1037:AMY1037 AWT1037:AWU1037 BGP1037:BGQ1037 BQL1037:BQM1037 CAH1037:CAI1037 CKD1037:CKE1037 CTZ1037:CUA1037 DDV1037:DDW1037 DNR1037:DNS1037 DXN1037:DXO1037 EHJ1037:EHK1037 ERF1037:ERG1037 FBB1037:FBC1037 FKX1037:FKY1037 FUT1037:FUU1037 GEP1037:GEQ1037 GOL1037:GOM1037 GYH1037:GYI1037 HID1037:HIE1037 HRZ1037:HSA1037 IBV1037:IBW1037 ILR1037:ILS1037 IVN1037:IVO1037 JFJ1037:JFK1037 JPF1037:JPG1037 JZB1037:JZC1037 KIX1037:KIY1037 KST1037:KSU1037 LCP1037:LCQ1037 LML1037:LMM1037 LWH1037:LWI1037 MGD1037:MGE1037 MPZ1037:MQA1037 MZV1037:MZW1037 NJR1037:NJS1037 NTN1037:NTO1037 ODJ1037:ODK1037 ONF1037:ONG1037 OXB1037:OXC1037 PGX1037:PGY1037 PQT1037:PQU1037 QAP1037:QAQ1037 QKL1037:QKM1037 QUH1037:QUI1037 RED1037:REE1037 RNZ1037:ROA1037 RXV1037:RXW1037 SHR1037:SHS1037 SRN1037:SRO1037 TBJ1037:TBK1037 TLF1037:TLG1037 TVB1037:TVC1037 UEX1037:UEY1037 UOT1037:UOU1037 UYP1037:UYQ1037 VIL1037:VIM1037 VSH1037:VSI1037 WCD1037:WCE1037 WLZ1037:WMA1037 BA791:BA836 AD791:AD836 WWL883:WWM938 JZ883:KA938 TV883:TW938 ADR883:ADS938 ANN883:ANO938 AXJ883:AXK938 BHF883:BHG938 BRB883:BRC938 CAX883:CAY938 CKT883:CKU938 CUP883:CUQ938 DEL883:DEM938 DOH883:DOI938 DYD883:DYE938 EHZ883:EIA938 ERV883:ERW938 FBR883:FBS938 FLN883:FLO938 FVJ883:FVK938 GFF883:GFG938 GPB883:GPC938 GYX883:GYY938 HIT883:HIU938 HSP883:HSQ938 ICL883:ICM938 IMH883:IMI938 IWD883:IWE938 JFZ883:JGA938 JPV883:JPW938 JZR883:JZS938 KJN883:KJO938 KTJ883:KTK938 LDF883:LDG938 LNB883:LNC938 LWX883:LWY938 MGT883:MGU938 MQP883:MQQ938 NAL883:NAM938 NKH883:NKI938 NUD883:NUE938 ODZ883:OEA938 ONV883:ONW938 OXR883:OXS938 PHN883:PHO938 PRJ883:PRK938 QBF883:QBG938 QLB883:QLC938 QUX883:QUY938 RET883:REU938 ROP883:ROQ938 RYL883:RYM938 SIH883:SII938 SSD883:SSE938 TBZ883:TCA938 TLV883:TLW938 TVR883:TVS938 UFN883:UFO938 UPJ883:UPK938 UZF883:UZG938 VJB883:VJC938 VSX883:VSY938 WCT883:WCU938 WMP883:WMQ938 AD883:AD938 AE883:AE917 AD953:AE979 JZ953:KA979 TV953:TW979 ADR953:ADS979 ANN953:ANO979 AXJ953:AXK979 BHF953:BHG979 BRB953:BRC979 CAX953:CAY979 CKT953:CKU979 CUP953:CUQ979 DEL953:DEM979 DOH953:DOI979 DYD953:DYE979 EHZ953:EIA979 ERV953:ERW979 FBR953:FBS979 FLN953:FLO979 FVJ953:FVK979 GFF953:GFG979 GPB953:GPC979 GYX953:GYY979 HIT953:HIU979 HSP953:HSQ979 ICL953:ICM979 IMH953:IMI979 IWD953:IWE979 JFZ953:JGA979 JPV953:JPW979 JZR953:JZS979 KJN953:KJO979 KTJ953:KTK979 LDF953:LDG979 LNB953:LNC979 LWX953:LWY979 MGT953:MGU979 MQP953:MQQ979 NAL953:NAM979 NKH953:NKI979 NUD953:NUE979 ODZ953:OEA979 ONV953:ONW979 OXR953:OXS979 PHN953:PHO979 PRJ953:PRK979 QBF953:QBG979 QLB953:QLC979 QUX953:QUY979 RET953:REU979 ROP953:ROQ979 RYL953:RYM979 SIH953:SII979 SSD953:SSE979 TBZ953:TCA979 TLV953:TLW979 TVR953:TVS979 UFN953:UFO979 UPJ953:UPK979 UZF953:UZG979 VJB953:VJC979 VSX953:VSY979 WCT953:WCU979 WMP953:WMQ979 WWL953:WWM979" xr:uid="{00000000-0002-0000-0000-000000000000}">
      <formula1>0</formula1>
      <formula2>200</formula2>
    </dataValidation>
    <dataValidation type="whole" operator="greaterThanOrEqual" allowBlank="1" showErrorMessage="1" errorTitle="Nabavna vrednost" error="celo število!" sqref="J58 J53 J296:J301 JF296:JF301 TB296:TB301 ACX296:ACX301 AMT296:AMT301 AWP296:AWP301 BGL296:BGL301 BQH296:BQH301 CAD296:CAD301 CJZ296:CJZ301 CTV296:CTV301 DDR296:DDR301 DNN296:DNN301 DXJ296:DXJ301 EHF296:EHF301 ERB296:ERB301 FAX296:FAX301 FKT296:FKT301 FUP296:FUP301 GEL296:GEL301 GOH296:GOH301 GYD296:GYD301 HHZ296:HHZ301 HRV296:HRV301 IBR296:IBR301 ILN296:ILN301 IVJ296:IVJ301 JFF296:JFF301 JPB296:JPB301 JYX296:JYX301 KIT296:KIT301 KSP296:KSP301 LCL296:LCL301 LMH296:LMH301 LWD296:LWD301 MFZ296:MFZ301 MPV296:MPV301 MZR296:MZR301 NJN296:NJN301 NTJ296:NTJ301 ODF296:ODF301 ONB296:ONB301 OWX296:OWX301 PGT296:PGT301 PQP296:PQP301 QAL296:QAL301 QKH296:QKH301 QUD296:QUD301 RDZ296:RDZ301 RNV296:RNV301 RXR296:RXR301 SHN296:SHN301 SRJ296:SRJ301 TBF296:TBF301 TLB296:TLB301 TUX296:TUX301 UET296:UET301 UOP296:UOP301 UYL296:UYL301 VIH296:VIH301 VSD296:VSD301 WBZ296:WBZ301 WLV296:WLV301 WVR296:WVR301" xr:uid="{00000000-0002-0000-0000-000001000000}">
      <formula1>0</formula1>
      <formula2>0</formula2>
    </dataValidation>
    <dataValidation type="whole" operator="greaterThanOrEqual" allowBlank="1" showInputMessage="1" showErrorMessage="1" errorTitle="Nabavna vrednost" error="celo število!" sqref="UED502 UNZ502 UXV502 VHR502 VRN502 WBJ502 WLF502 J105 J107:J134 WVB502 WLF497:WLF498 WBJ497:WBJ498 VRN497:VRN498 VHR497:VHR498 UXV497:UXV498 UNZ497:UNZ498 UED497:UED498 TUH497:TUH498 TKL497:TKL498 TAP497:TAP498 SQT497:SQT498 SGX497:SGX498 RXB497:RXB498 RNF497:RNF498 RDJ497:RDJ498 QTN497:QTN498 QJR497:QJR498 PZV497:PZV498 PPZ497:PPZ498 PGD497:PGD498 OWH497:OWH498 OML497:OML498 OCP497:OCP498 NST497:NST498 NIX497:NIX498 MZB497:MZB498 MPF497:MPF498 MFJ497:MFJ498 LVN497:LVN498 LLR497:LLR498 LBV497:LBV498 KRZ497:KRZ498 KID497:KID498 JYH497:JYH498 JOL497:JOL498 JEP497:JEP498 IUT497:IUT498 IKX497:IKX498 IBB497:IBB498 HRF497:HRF498 HHJ497:HHJ498 GXN497:GXN498 GNR497:GNR498 GDV497:GDV498 FTZ497:FTZ498 FKD497:FKD498 FAH497:FAH498 EQL497:EQL498 EGP497:EGP498 DWT497:DWT498 DMX497:DMX498 DDB497:DDB498 CTF497:CTF498 CJJ497:CJJ498 BZN497:BZN498 BPR497:BPR498 BFV497:BFV498 AVZ497:AVZ498 AMD497:AMD498 ACH497:ACH498 SL497:SL498 IP497:IP498 WVB497:WVB498 IP502 SL502 ACH502 AMD502 AVZ502 BFV502 BPR502 BZN502 CJJ502 CTF502 DDB502 DMX502 DWT502 EGP502 EQL502 FAH502 FKD502 FTZ502 GDV502 GNR502 GXN502 HHJ502 HRF502 IBB502 IKX502 IUT502 JEP502 JOL502 JYH502 KID502 KRZ502 LBV502 LLR502 LVN502 MFJ502 MPF502 MZB502 NIX502 NST502 OCP502 OML502 OWH502 PGD502 PPZ502 PZV502 QJR502 QTN502 RDJ502 RNF502 RXB502 SGX502 SQT502 TAP502 TKL502 TUH502 J603:J611 FS603:FS611 PO603:PO611 ZK603:ZK611 AJG603:AJG611 ATC603:ATC611 BCY603:BCY611 BMU603:BMU611 BWQ603:BWQ611 CGM603:CGM611 CQI603:CQI611 DAE603:DAE611 DKA603:DKA611 DTW603:DTW611 EDS603:EDS611 ENO603:ENO611 EXK603:EXK611 FHG603:FHG611 FRC603:FRC611 GAY603:GAY611 GKU603:GKU611 GUQ603:GUQ611 HEM603:HEM611 HOI603:HOI611 HYE603:HYE611 IIA603:IIA611 IRW603:IRW611 JBS603:JBS611 JLO603:JLO611 JVK603:JVK611 KFG603:KFG611 KPC603:KPC611 KYY603:KYY611 LIU603:LIU611 LSQ603:LSQ611 MCM603:MCM611 MMI603:MMI611 MWE603:MWE611 NGA603:NGA611 NPW603:NPW611 NZS603:NZS611 OJO603:OJO611 OTK603:OTK611 PDG603:PDG611 PNC603:PNC611 PWY603:PWY611 QGU603:QGU611 QQQ603:QQQ611 RAM603:RAM611 RKI603:RKI611 RUE603:RUE611 SEA603:SEA611 SNW603:SNW611 J510:J520 J502 J75:J78 J66:J73 J55:J57 J90:J100 J59:J61 J86:J87 J47:J52 J40:J45 J82 J84 WVR510:WVR520 WLV510:WLV520 WBZ510:WBZ520 VSD510:VSD520 VIH510:VIH520 UYL510:UYL520 UOP510:UOP520 UET510:UET520 TUX510:TUX520 TLB510:TLB520 TBF510:TBF520 SRJ510:SRJ520 SHN510:SHN520 RXR510:RXR520 RNV510:RNV520 RDZ510:RDZ520 QUD510:QUD520 QKH510:QKH520 QAL510:QAL520 PQP510:PQP520 PGT510:PGT520 OWX510:OWX520 ONB510:ONB520 ODF510:ODF520 NTJ510:NTJ520 NJN510:NJN520 MZR510:MZR520 MPV510:MPV520 MFZ510:MFZ520 LWD510:LWD520 LMH510:LMH520 LCL510:LCL520 KSP510:KSP520 KIT510:KIT520 JYX510:JYX520 JPB510:JPB520 JFF510:JFF520 IVJ510:IVJ520 ILN510:ILN520 IBR510:IBR520 HRV510:HRV520 HHZ510:HHZ520 GYD510:GYD520 GOH510:GOH520 GEL510:GEL520 FUP510:FUP520 FKT510:FKT520 FAX510:FAX520 ERB510:ERB520 EHF510:EHF520 DXJ510:DXJ520 DNN510:DNN520 DDR510:DDR520 CTV510:CTV520 CJZ510:CJZ520 CAD510:CAD520 BQH510:BQH520 BGL510:BGL520 AWP510:AWP520 AMT510:AMT520 ACX510:ACX520 TB510:TB520 JF510:JF520 SEA613:SEA653 SNW613:SNW653 J613:J651 FS613:FS653 PO613:PO653 ZK613:ZK653 AJG613:AJG653 ATC613:ATC653 BCY613:BCY653 BMU613:BMU653 BWQ613:BWQ653 CGM613:CGM653 CQI613:CQI653 DAE613:DAE653 DKA613:DKA653 DTW613:DTW653 EDS613:EDS653 ENO613:ENO653 EXK613:EXK653 FHG613:FHG653 FRC613:FRC653 GAY613:GAY653 GKU613:GKU653 GUQ613:GUQ653 HEM613:HEM653 HOI613:HOI653 HYE613:HYE653 IIA613:IIA653 IRW613:IRW653 JBS613:JBS653 JLO613:JLO653 JVK613:JVK653 KFG613:KFG653 KPC613:KPC653 KYY613:KYY653 LIU613:LIU653 LSQ613:LSQ653 MCM613:MCM653 MMI613:MMI653 MWE613:MWE653 NGA613:NGA653 NPW613:NPW653 NZS613:NZS653 OJO613:OJO653 OTK613:OTK653 PDG613:PDG653 PNC613:PNC653 PWY613:PWY653 QGU613:QGU653 QQQ613:QQQ653 RAM613:RAM653 RKI613:RKI653 RUE613:RUE653 J791:J818 J820:J836 J883:J922 JF883:JF922 TB883:TB922 ACX883:ACX922 AMT883:AMT922 AWP883:AWP922 BGL883:BGL922 BQH883:BQH922 CAD883:CAD922 CJZ883:CJZ922 CTV883:CTV922 DDR883:DDR922 DNN883:DNN922 DXJ883:DXJ922 EHF883:EHF922 ERB883:ERB922 FAX883:FAX922 FKT883:FKT922 FUP883:FUP922 GEL883:GEL922 GOH883:GOH922 GYD883:GYD922 HHZ883:HHZ922 HRV883:HRV922 IBR883:IBR922 ILN883:ILN922 IVJ883:IVJ922 JFF883:JFF922 JPB883:JPB922 JYX883:JYX922 KIT883:KIT922 KSP883:KSP922 LCL883:LCL922 LMH883:LMH922 LWD883:LWD922 MFZ883:MFZ922 MPV883:MPV922 MZR883:MZR922 NJN883:NJN922 NTJ883:NTJ922 ODF883:ODF922 ONB883:ONB922 OWX883:OWX922 PGT883:PGT922 PQP883:PQP922 QAL883:QAL922 QKH883:QKH922 QUD883:QUD922 RDZ883:RDZ922 RNV883:RNV922 RXR883:RXR922 SHN883:SHN922 SRJ883:SRJ922 TBF883:TBF922 TLB883:TLB922 TUX883:TUX922 UET883:UET922 UOP883:UOP922 UYL883:UYL922 VIH883:VIH922 VSD883:VSD922 WBZ883:WBZ922 WLV883:WLV922 WVR883:WVR922 J924:J938 JF924:JF938 TB924:TB938 ACX924:ACX938 AMT924:AMT938 AWP924:AWP938 BGL924:BGL938 BQH924:BQH938 CAD924:CAD938 CJZ924:CJZ938 CTV924:CTV938 DDR924:DDR938 DNN924:DNN938 DXJ924:DXJ938 EHF924:EHF938 ERB924:ERB938 FAX924:FAX938 FKT924:FKT938 FUP924:FUP938 GEL924:GEL938 GOH924:GOH938 GYD924:GYD938 HHZ924:HHZ938 HRV924:HRV938 IBR924:IBR938 ILN924:ILN938 IVJ924:IVJ938 JFF924:JFF938 JPB924:JPB938 JYX924:JYX938 KIT924:KIT938 KSP924:KSP938 LCL924:LCL938 LMH924:LMH938 LWD924:LWD938 MFZ924:MFZ938 MPV924:MPV938 MZR924:MZR938 NJN924:NJN938 NTJ924:NTJ938 ODF924:ODF938 ONB924:ONB938 OWX924:OWX938 PGT924:PGT938 PQP924:PQP938 QAL924:QAL938 QKH924:QKH938 QUD924:QUD938 RDZ924:RDZ938 RNV924:RNV938 RXR924:RXR938 SHN924:SHN938 SRJ924:SRJ938 TBF924:TBF938 TLB924:TLB938 TUX924:TUX938 UET924:UET938 UOP924:UOP938 UYL924:UYL938 VIH924:VIH938 VSD924:VSD938 WBZ924:WBZ938 WLV924:WLV938 WVR924:WVR938 J865:J881 JF865:JF881 TB865:TB881 ACX865:ACX881 AMT865:AMT881 AWP865:AWP881 BGL865:BGL881 BQH865:BQH881 CAD865:CAD881 CJZ865:CJZ881 CTV865:CTV881 DDR865:DDR881 DNN865:DNN881 DXJ865:DXJ881 EHF865:EHF881 ERB865:ERB881 FAX865:FAX881 FKT865:FKT881 FUP865:FUP881 GEL865:GEL881 GOH865:GOH881 GYD865:GYD881 HHZ865:HHZ881 HRV865:HRV881 IBR865:IBR881 ILN865:ILN881 IVJ865:IVJ881 JFF865:JFF881 JPB865:JPB881 JYX865:JYX881 KIT865:KIT881 KSP865:KSP881 LCL865:LCL881 LMH865:LMH881 LWD865:LWD881 MFZ865:MFZ881 MPV865:MPV881 MZR865:MZR881 NJN865:NJN881 NTJ865:NTJ881 ODF865:ODF881 ONB865:ONB881 OWX865:OWX881 PGT865:PGT881 PQP865:PQP881 QAL865:QAL881 QKH865:QKH881 QUD865:QUD881 RDZ865:RDZ881 RNV865:RNV881 RXR865:RXR881 SHN865:SHN881 SRJ865:SRJ881 TBF865:TBF881 TLB865:TLB881 TUX865:TUX881 UET865:UET881 UOP865:UOP881 UYL865:UYL881 VIH865:VIH881 VSD865:VSD881 WBZ865:WBZ881 WLV865:WLV881 WVR865:WVR881" xr:uid="{00000000-0002-0000-0000-000002000000}">
      <formula1>0</formula1>
    </dataValidation>
    <dataValidation type="whole" allowBlank="1" showErrorMessage="1" errorTitle="Leto" error="celo število" sqref="H58 H53 H296:H302 JD296:JD302 SZ296:SZ302 ACV296:ACV302 AMR296:AMR302 AWN296:AWN302 BGJ296:BGJ302 BQF296:BQF302 CAB296:CAB302 CJX296:CJX302 CTT296:CTT302 DDP296:DDP302 DNL296:DNL302 DXH296:DXH302 EHD296:EHD302 EQZ296:EQZ302 FAV296:FAV302 FKR296:FKR302 FUN296:FUN302 GEJ296:GEJ302 GOF296:GOF302 GYB296:GYB302 HHX296:HHX302 HRT296:HRT302 IBP296:IBP302 ILL296:ILL302 IVH296:IVH302 JFD296:JFD302 JOZ296:JOZ302 JYV296:JYV302 KIR296:KIR302 KSN296:KSN302 LCJ296:LCJ302 LMF296:LMF302 LWB296:LWB302 MFX296:MFX302 MPT296:MPT302 MZP296:MZP302 NJL296:NJL302 NTH296:NTH302 ODD296:ODD302 OMZ296:OMZ302 OWV296:OWV302 PGR296:PGR302 PQN296:PQN302 QAJ296:QAJ302 QKF296:QKF302 QUB296:QUB302 RDX296:RDX302 RNT296:RNT302 RXP296:RXP302 SHL296:SHL302 SRH296:SRH302 TBD296:TBD302 TKZ296:TKZ302 TUV296:TUV302 UER296:UER302 UON296:UON302 UYJ296:UYJ302 VIF296:VIF302 VSB296:VSB302 WBX296:WBX302 WLT296:WLT302 WVP296:WVP302" xr:uid="{00000000-0002-0000-0000-000003000000}">
      <formula1>1900</formula1>
      <formula2>2020</formula2>
    </dataValidation>
    <dataValidation type="whole" allowBlank="1" showInputMessage="1" showErrorMessage="1" errorTitle="Leto" error="celo število" sqref="SNU603:SNU611 WUZ502 H502 IN246:IN262 SJ246:SJ262 ACF246:ACF262 AMB246:AMB262 AVX246:AVX262 BFT246:BFT262 BPP246:BPP262 BZL246:BZL262 CJH246:CJH262 CTD246:CTD262 DCZ246:DCZ262 DMV246:DMV262 DWR246:DWR262 EGN246:EGN262 EQJ246:EQJ262 FAF246:FAF262 FKB246:FKB262 FTX246:FTX262 GDT246:GDT262 GNP246:GNP262 GXL246:GXL262 HHH246:HHH262 HRD246:HRD262 IAZ246:IAZ262 IKV246:IKV262 IUR246:IUR262 JEN246:JEN262 JOJ246:JOJ262 JYF246:JYF262 KIB246:KIB262 KRX246:KRX262 LBT246:LBT262 LLP246:LLP262 LVL246:LVL262 MFH246:MFH262 MPD246:MPD262 MYZ246:MYZ262 NIV246:NIV262 NSR246:NSR262 OCN246:OCN262 OMJ246:OMJ262 OWF246:OWF262 PGB246:PGB262 PPX246:PPX262 PZT246:PZT262 QJP246:QJP262 QTL246:QTL262 RDH246:RDH262 RND246:RND262 RWZ246:RWZ262 SGV246:SGV262 SQR246:SQR262 TAN246:TAN262 TKJ246:TKJ262 TUF246:TUF262 UEB246:UEB262 UNX246:UNX262 UXT246:UXT262 VHP246:VHP262 VRL246:VRL262 WBH246:WBH262 WLD246:WLD262 WUZ246:WUZ262 IN502 SJ502 ACF502 AMB502 AVX502 BFT502 BPP502 BZL502 CJH502 CTD502 DCZ502 DMV502 DWR502 EGN502 EQJ502 FAF502 FKB502 FTX502 GDT502 GNP502 GXL502 HHH502 HRD502 IAZ502 IKV502 IUR502 JEN502 JOJ502 JYF502 KIB502 KRX502 LBT502 LLP502 LVL502 MFH502 MPD502 MYZ502 NIV502 NSR502 OCN502 OMJ502 OWF502 PGB502 PPX502 PZT502 QJP502 QTL502 RDH502 RND502 RWZ502 SGV502 SQR502 TAN502 TKJ502 TUF502 UEB502 UNX502 UXT502 VHP502 VRL502 WBH502 WLD502 H124:H135 WLD497:WLD498 WBH497:WBH498 VRL497:VRL498 VHP497:VHP498 UXT497:UXT498 UNX497:UNX498 UEB497:UEB498 TUF497:TUF498 TKJ497:TKJ498 TAN497:TAN498 SQR497:SQR498 SGV497:SGV498 RWZ497:RWZ498 RND497:RND498 RDH497:RDH498 QTL497:QTL498 QJP497:QJP498 PZT497:PZT498 PPX497:PPX498 PGB497:PGB498 OWF497:OWF498 OMJ497:OMJ498 OCN497:OCN498 NSR497:NSR498 NIV497:NIV498 MYZ497:MYZ498 MPD497:MPD498 MFH497:MFH498 LVL497:LVL498 LLP497:LLP498 LBT497:LBT498 KRX497:KRX498 KIB497:KIB498 JYF497:JYF498 JOJ497:JOJ498 JEN497:JEN498 IUR497:IUR498 IKV497:IKV498 IAZ497:IAZ498 HRD497:HRD498 HHH497:HHH498 GXL497:GXL498 GNP497:GNP498 GDT497:GDT498 FTX497:FTX498 FKB497:FKB498 FAF497:FAF498 EQJ497:EQJ498 EGN497:EGN498 DWR497:DWR498 DMV497:DMV498 DCZ497:DCZ498 CTD497:CTD498 CJH497:CJH498 BZL497:BZL498 BPP497:BPP498 BFT497:BFT498 AVX497:AVX498 AMB497:AMB498 ACF497:ACF498 SJ497:SJ498 IN497:IN498 WUZ497:WUZ498 H603:H611 FQ603:FQ611 PM603:PM611 ZI603:ZI611 AJE603:AJE611 ATA603:ATA611 BCW603:BCW611 BMS603:BMS611 BWO603:BWO611 CGK603:CGK611 CQG603:CQG611 DAC603:DAC611 DJY603:DJY611 DTU603:DTU611 EDQ603:EDQ611 ENM603:ENM611 EXI603:EXI611 FHE603:FHE611 FRA603:FRA611 GAW603:GAW611 GKS603:GKS611 GUO603:GUO611 HEK603:HEK611 HOG603:HOG611 HYC603:HYC611 IHY603:IHY611 IRU603:IRU611 JBQ603:JBQ611 JLM603:JLM611 JVI603:JVI611 KFE603:KFE611 KPA603:KPA611 KYW603:KYW611 LIS603:LIS611 LSO603:LSO611 MCK603:MCK611 MMG603:MMG611 MWC603:MWC611 NFY603:NFY611 NPU603:NPU611 NZQ603:NZQ611 OJM603:OJM611 OTI603:OTI611 PDE603:PDE611 PNA603:PNA611 PWW603:PWW611 QGS603:QGS611 QQO603:QQO611 RAK603:RAK611 RKG603:RKG611 RUC603:RUC611 SDY603:SDY611 H246:H264 WVP510:WVP519 H104:H122 H64:H78 H90:H100 H59:H61 H55:H57 H102 H40:H52 H82 H84:H88 H510:H519 JD510:JD519 SZ510:SZ519 ACV510:ACV519 AMR510:AMR519 AWN510:AWN519 BGJ510:BGJ519 BQF510:BQF519 CAB510:CAB519 CJX510:CJX519 CTT510:CTT519 DDP510:DDP519 DNL510:DNL519 DXH510:DXH519 EHD510:EHD519 EQZ510:EQZ519 FAV510:FAV519 FKR510:FKR519 FUN510:FUN519 GEJ510:GEJ519 GOF510:GOF519 GYB510:GYB519 HHX510:HHX519 HRT510:HRT519 IBP510:IBP519 ILL510:ILL519 IVH510:IVH519 JFD510:JFD519 JOZ510:JOZ519 JYV510:JYV519 KIR510:KIR519 KSN510:KSN519 LCJ510:LCJ519 LMF510:LMF519 LWB510:LWB519 MFX510:MFX519 MPT510:MPT519 MZP510:MZP519 NJL510:NJL519 NTH510:NTH519 ODD510:ODD519 OMZ510:OMZ519 OWV510:OWV519 PGR510:PGR519 PQN510:PQN519 QAJ510:QAJ519 QKF510:QKF519 QUB510:QUB519 RDX510:RDX519 RNT510:RNT519 RXP510:RXP519 SHL510:SHL519 SRH510:SRH519 TBD510:TBD519 TKZ510:TKZ519 TUV510:TUV519 UER510:UER519 UON510:UON519 UYJ510:UYJ519 VIF510:VIF519 VSB510:VSB519 WBX510:WBX519 WLT510:WLT519 ATA613:ATA653 BCW613:BCW653 BMS613:BMS653 BWO613:BWO653 CGK613:CGK653 CQG613:CQG653 DAC613:DAC653 DJY613:DJY653 DTU613:DTU653 EDQ613:EDQ653 ENM613:ENM653 EXI613:EXI653 FHE613:FHE653 FRA613:FRA653 GAW613:GAW653 GKS613:GKS653 GUO613:GUO653 HEK613:HEK653 HOG613:HOG653 HYC613:HYC653 IHY613:IHY653 IRU613:IRU653 JBQ613:JBQ653 JLM613:JLM653 JVI613:JVI653 KFE613:KFE653 KPA613:KPA653 KYW613:KYW653 LIS613:LIS653 LSO613:LSO653 MCK613:MCK653 MMG613:MMG653 MWC613:MWC653 NFY613:NFY653 NPU613:NPU653 NZQ613:NZQ653 OJM613:OJM653 OTI613:OTI653 PDE613:PDE653 PNA613:PNA653 PWW613:PWW653 QGS613:QGS653 QQO613:QQO653 RAK613:RAK653 RKG613:RKG653 RUC613:RUC653 SNU613:SNU653 H613:H653 FQ613:FQ653 PM613:PM653 ZI613:ZI653 SDY613:SDY653 AJE613:AJE653 H791:H836 H935 JD935 SZ935 ACV935 AMR935 AWN935 BGJ935 BQF935 CAB935 CJX935 CTT935 DDP935 DNL935 DXH935 EHD935 EQZ935 FAV935 FKR935 FUN935 GEJ935 GOF935 GYB935 HHX935 HRT935 IBP935 ILL935 IVH935 JFD935 JOZ935 JYV935 KIR935 KSN935 LCJ935 LMF935 LWB935 MFX935 MPT935 MZP935 NJL935 NTH935 ODD935 OMZ935 OWV935 PGR935 PQN935 QAJ935 QKF935 QUB935 RDX935 RNT935 RXP935 SHL935 SRH935 TBD935 TKZ935 TUV935 UER935 UON935 UYJ935 VIF935 VSB935 WBX935 WLT935 WVP935 H928 JD928 SZ928 ACV928 AMR928 AWN928 BGJ928 BQF928 CAB928 CJX928 CTT928 DDP928 DNL928 DXH928 EHD928 EQZ928 FAV928 FKR928 FUN928 GEJ928 GOF928 GYB928 HHX928 HRT928 IBP928 ILL928 IVH928 JFD928 JOZ928 JYV928 KIR928 KSN928 LCJ928 LMF928 LWB928 MFX928 MPT928 MZP928 NJL928 NTH928 ODD928 OMZ928 OWV928 PGR928 PQN928 QAJ928 QKF928 QUB928 RDX928 RNT928 RXP928 SHL928 SRH928 TBD928 TKZ928 TUV928 UER928 UON928 UYJ928 VIF928 VSB928 WBX928 WLT928 WVP928 H912 JD912 SZ912 ACV912 AMR912 AWN912 BGJ912 BQF912 CAB912 CJX912 CTT912 DDP912 DNL912 DXH912 EHD912 EQZ912 FAV912 FKR912 FUN912 GEJ912 GOF912 GYB912 HHX912 HRT912 IBP912 ILL912 IVH912 JFD912 JOZ912 JYV912 KIR912 KSN912 LCJ912 LMF912 LWB912 MFX912 MPT912 MZP912 NJL912 NTH912 ODD912 OMZ912 OWV912 PGR912 PQN912 QAJ912 QKF912 QUB912 RDX912 RNT912 RXP912 SHL912 SRH912 TBD912 TKZ912 TUV912 UER912 UON912 UYJ912 VIF912 VSB912 WBX912 WLT912 WVP912 H910 JD910 SZ910 ACV910 AMR910 AWN910 BGJ910 BQF910 CAB910 CJX910 CTT910 DDP910 DNL910 DXH910 EHD910 EQZ910 FAV910 FKR910 FUN910 GEJ910 GOF910 GYB910 HHX910 HRT910 IBP910 ILL910 IVH910 JFD910 JOZ910 JYV910 KIR910 KSN910 LCJ910 LMF910 LWB910 MFX910 MPT910 MZP910 NJL910 NTH910 ODD910 OMZ910 OWV910 PGR910 PQN910 QAJ910 QKF910 QUB910 RDX910 RNT910 RXP910 SHL910 SRH910 TBD910 TKZ910 TUV910 UER910 UON910 UYJ910 VIF910 VSB910 WBX910 WLT910 WVP910 H922:H926 JD922:JD926 SZ922:SZ926 ACV922:ACV926 AMR922:AMR926 AWN922:AWN926 BGJ922:BGJ926 BQF922:BQF926 CAB922:CAB926 CJX922:CJX926 CTT922:CTT926 DDP922:DDP926 DNL922:DNL926 DXH922:DXH926 EHD922:EHD926 EQZ922:EQZ926 FAV922:FAV926 FKR922:FKR926 FUN922:FUN926 GEJ922:GEJ926 GOF922:GOF926 GYB922:GYB926 HHX922:HHX926 HRT922:HRT926 IBP922:IBP926 ILL922:ILL926 IVH922:IVH926 JFD922:JFD926 JOZ922:JOZ926 JYV922:JYV926 KIR922:KIR926 KSN922:KSN926 LCJ922:LCJ926 LMF922:LMF926 LWB922:LWB926 MFX922:MFX926 MPT922:MPT926 MZP922:MZP926 NJL922:NJL926 NTH922:NTH926 ODD922:ODD926 OMZ922:OMZ926 OWV922:OWV926 PGR922:PGR926 PQN922:PQN926 QAJ922:QAJ926 QKF922:QKF926 QUB922:QUB926 RDX922:RDX926 RNT922:RNT926 RXP922:RXP926 SHL922:SHL926 SRH922:SRH926 TBD922:TBD926 TKZ922:TKZ926 TUV922:TUV926 UER922:UER926 UON922:UON926 UYJ922:UYJ926 VIF922:VIF926 VSB922:VSB926 WBX922:WBX926 WLT922:WLT926 WVP922:WVP926 H883:H907 JD883:JD907 SZ883:SZ907 ACV883:ACV907 AMR883:AMR907 AWN883:AWN907 BGJ883:BGJ907 BQF883:BQF907 CAB883:CAB907 CJX883:CJX907 CTT883:CTT907 DDP883:DDP907 DNL883:DNL907 DXH883:DXH907 EHD883:EHD907 EQZ883:EQZ907 FAV883:FAV907 FKR883:FKR907 FUN883:FUN907 GEJ883:GEJ907 GOF883:GOF907 GYB883:GYB907 HHX883:HHX907 HRT883:HRT907 IBP883:IBP907 ILL883:ILL907 IVH883:IVH907 JFD883:JFD907 JOZ883:JOZ907 JYV883:JYV907 KIR883:KIR907 KSN883:KSN907 LCJ883:LCJ907 LMF883:LMF907 LWB883:LWB907 MFX883:MFX907 MPT883:MPT907 MZP883:MZP907 NJL883:NJL907 NTH883:NTH907 ODD883:ODD907 OMZ883:OMZ907 OWV883:OWV907 PGR883:PGR907 PQN883:PQN907 QAJ883:QAJ907 QKF883:QKF907 QUB883:QUB907 RDX883:RDX907 RNT883:RNT907 RXP883:RXP907 SHL883:SHL907 SRH883:SRH907 TBD883:TBD907 TKZ883:TKZ907 TUV883:TUV907 UER883:UER907 UON883:UON907 UYJ883:UYJ907 VIF883:VIF907 VSB883:VSB907 WBX883:WBX907 WLT883:WLT907 WVP883:WVP907 H914:H920 JD914:JD920 SZ914:SZ920 ACV914:ACV920 AMR914:AMR920 AWN914:AWN920 BGJ914:BGJ920 BQF914:BQF920 CAB914:CAB920 CJX914:CJX920 CTT914:CTT920 DDP914:DDP920 DNL914:DNL920 DXH914:DXH920 EHD914:EHD920 EQZ914:EQZ920 FAV914:FAV920 FKR914:FKR920 FUN914:FUN920 GEJ914:GEJ920 GOF914:GOF920 GYB914:GYB920 HHX914:HHX920 HRT914:HRT920 IBP914:IBP920 ILL914:ILL920 IVH914:IVH920 JFD914:JFD920 JOZ914:JOZ920 JYV914:JYV920 KIR914:KIR920 KSN914:KSN920 LCJ914:LCJ920 LMF914:LMF920 LWB914:LWB920 MFX914:MFX920 MPT914:MPT920 MZP914:MZP920 NJL914:NJL920 NTH914:NTH920 ODD914:ODD920 OMZ914:OMZ920 OWV914:OWV920 PGR914:PGR920 PQN914:PQN920 QAJ914:QAJ920 QKF914:QKF920 QUB914:QUB920 RDX914:RDX920 RNT914:RNT920 RXP914:RXP920 SHL914:SHL920 SRH914:SRH920 TBD914:TBD920 TKZ914:TKZ920 TUV914:TUV920 UER914:UER920 UON914:UON920 UYJ914:UYJ920 VIF914:VIF920 VSB914:VSB920 WBX914:WBX920 WLT914:WLT920 WVP914:WVP920 H930:H931 JD930:JD931 SZ930:SZ931 ACV930:ACV931 AMR930:AMR931 AWN930:AWN931 BGJ930:BGJ931 BQF930:BQF931 CAB930:CAB931 CJX930:CJX931 CTT930:CTT931 DDP930:DDP931 DNL930:DNL931 DXH930:DXH931 EHD930:EHD931 EQZ930:EQZ931 FAV930:FAV931 FKR930:FKR931 FUN930:FUN931 GEJ930:GEJ931 GOF930:GOF931 GYB930:GYB931 HHX930:HHX931 HRT930:HRT931 IBP930:IBP931 ILL930:ILL931 IVH930:IVH931 JFD930:JFD931 JOZ930:JOZ931 JYV930:JYV931 KIR930:KIR931 KSN930:KSN931 LCJ930:LCJ931 LMF930:LMF931 LWB930:LWB931 MFX930:MFX931 MPT930:MPT931 MZP930:MZP931 NJL930:NJL931 NTH930:NTH931 ODD930:ODD931 OMZ930:OMZ931 OWV930:OWV931 PGR930:PGR931 PQN930:PQN931 QAJ930:QAJ931 QKF930:QKF931 QUB930:QUB931 RDX930:RDX931 RNT930:RNT931 RXP930:RXP931 SHL930:SHL931 SRH930:SRH931 TBD930:TBD931 TKZ930:TKZ931 TUV930:TUV931 UER930:UER931 UON930:UON931 UYJ930:UYJ931 VIF930:VIF931 VSB930:VSB931 WBX930:WBX931 WLT930:WLT931 WVP930:WVP931 JD937:JD979 SZ937:SZ979 ACV937:ACV979 AMR937:AMR979 AWN937:AWN979 BGJ937:BGJ979 BQF937:BQF979 CAB937:CAB979 CJX937:CJX979 CTT937:CTT979 DDP937:DDP979 DNL937:DNL979 DXH937:DXH979 EHD937:EHD979 EQZ937:EQZ979 FAV937:FAV979 FKR937:FKR979 FUN937:FUN979 GEJ937:GEJ979 GOF937:GOF979 GYB937:GYB979 HHX937:HHX979 HRT937:HRT979 IBP937:IBP979 ILL937:ILL979 IVH937:IVH979 JFD937:JFD979 JOZ937:JOZ979 JYV937:JYV979 KIR937:KIR979 KSN937:KSN979 LCJ937:LCJ979 LMF937:LMF979 LWB937:LWB979 MFX937:MFX979 MPT937:MPT979 MZP937:MZP979 NJL937:NJL979 NTH937:NTH979 ODD937:ODD979 OMZ937:OMZ979 OWV937:OWV979 PGR937:PGR979 PQN937:PQN979 QAJ937:QAJ979 QKF937:QKF979 QUB937:QUB979 RDX937:RDX979 RNT937:RNT979 RXP937:RXP979 SHL937:SHL979 SRH937:SRH979 TBD937:TBD979 TKZ937:TKZ979 TUV937:TUV979 UER937:UER979 UON937:UON979 UYJ937:UYJ979 VIF937:VIF979 VSB937:VSB979 WBX937:WBX979 WLT937:WLT979 WVP937:WVP979 H937:H979 H865:H881 JD865:JD881 SZ865:SZ881 ACV865:ACV881 AMR865:AMR881 AWN865:AWN881 BGJ865:BGJ881 BQF865:BQF881 CAB865:CAB881 CJX865:CJX881 CTT865:CTT881 DDP865:DDP881 DNL865:DNL881 DXH865:DXH881 EHD865:EHD881 EQZ865:EQZ881 FAV865:FAV881 FKR865:FKR881 FUN865:FUN881 GEJ865:GEJ881 GOF865:GOF881 GYB865:GYB881 HHX865:HHX881 HRT865:HRT881 IBP865:IBP881 ILL865:ILL881 IVH865:IVH881 JFD865:JFD881 JOZ865:JOZ881 JYV865:JYV881 KIR865:KIR881 KSN865:KSN881 LCJ865:LCJ881 LMF865:LMF881 LWB865:LWB881 MFX865:MFX881 MPT865:MPT881 MZP865:MZP881 NJL865:NJL881 NTH865:NTH881 ODD865:ODD881 OMZ865:OMZ881 OWV865:OWV881 PGR865:PGR881 PQN865:PQN881 QAJ865:QAJ881 QKF865:QKF881 QUB865:QUB881 RDX865:RDX881 RNT865:RNT881 RXP865:RXP881 SHL865:SHL881 SRH865:SRH881 TBD865:TBD881 TKZ865:TKZ881 TUV865:TUV881 UER865:UER881 UON865:UON881 UYJ865:UYJ881 VIF865:VIF881 VSB865:VSB881 WBX865:WBX881 WLT865:WLT881 WVP865:WVP881" xr:uid="{00000000-0002-0000-0000-000004000000}">
      <formula1>1900</formula1>
      <formula2>2020</formula2>
    </dataValidation>
    <dataValidation type="decimal" errorStyle="warning" allowBlank="1" showInputMessage="1" showErrorMessage="1" errorTitle="Cena" error="mora biti enaka ali manjša od lastne cene" sqref="Q40:Q135 R113:T113 N107:O107 N113:O113 R107:T107 N111:O111 WVI497:WVI498 WLM497:WLM498 WBQ497:WBQ498 VRU497:VRU498 VHY497:VHY498 UYC497:UYC498 UOG497:UOG498 UEK497:UEK498 TUO497:TUO498 TKS497:TKS498 TAW497:TAW498 SRA497:SRA498 SHE497:SHE498 RXI497:RXI498 RNM497:RNM498 RDQ497:RDQ498 QTU497:QTU498 QJY497:QJY498 QAC497:QAC498 PQG497:PQG498 PGK497:PGK498 OWO497:OWO498 OMS497:OMS498 OCW497:OCW498 NTA497:NTA498 NJE497:NJE498 MZI497:MZI498 MPM497:MPM498 MFQ497:MFQ498 LVU497:LVU498 LLY497:LLY498 LCC497:LCC498 KSG497:KSG498 KIK497:KIK498 JYO497:JYO498 JOS497:JOS498 JEW497:JEW498 IVA497:IVA498 ILE497:ILE498 IBI497:IBI498 HRM497:HRM498 HHQ497:HHQ498 GXU497:GXU498 GNY497:GNY498 GEC497:GEC498 FUG497:FUG498 FKK497:FKK498 FAO497:FAO498 EQS497:EQS498 EGW497:EGW498 DXA497:DXA498 DNE497:DNE498 DDI497:DDI498 CTM497:CTM498 CJQ497:CJQ498 BZU497:BZU498 BPY497:BPY498 BGC497:BGC498 AWG497:AWG498 AMK497:AMK498 ACO497:ACO498 SS497:SS498 IW497:IW498 Q603:Q611 FZ603:FZ611 PV603:PV611 ZR603:ZR611 AJN603:AJN611 ATJ603:ATJ611 BDF603:BDF611 BNB603:BNB611 BWX603:BWX611 CGT603:CGT611 CQP603:CQP611 DAL603:DAL611 DKH603:DKH611 DUD603:DUD611 EDZ603:EDZ611 ENV603:ENV611 EXR603:EXR611 FHN603:FHN611 FRJ603:FRJ611 GBF603:GBF611 GLB603:GLB611 GUX603:GUX611 HET603:HET611 HOP603:HOP611 HYL603:HYL611 IIH603:IIH611 ISD603:ISD611 JBZ603:JBZ611 JLV603:JLV611 JVR603:JVR611 KFN603:KFN611 KPJ603:KPJ611 KZF603:KZF611 LJB603:LJB611 LSX603:LSX611 MCT603:MCT611 MMP603:MMP611 MWL603:MWL611 NGH603:NGH611 NQD603:NQD611 NZZ603:NZZ611 OJV603:OJV611 OTR603:OTR611 PDN603:PDN611 PNJ603:PNJ611 PXF603:PXF611 QHB603:QHB611 QQX603:QQX611 RAT603:RAT611 RKP603:RKP611 RUL603:RUL611 SEH603:SEH611 SOD603:SOD611 TI563:TI593 Q502 IW502 WVI502 WLM502 WBQ502 VRU502 VHY502 UYC502 UOG502 UEK502 TUO502 TKS502 TAW502 SRA502 SHE502 RXI502 RNM502 RDQ502 QTU502 QJY502 QAC502 PQG502 PGK502 OWO502 OMS502 OCW502 NTA502 NJE502 MZI502 MPM502 MFQ502 LVU502 LLY502 LCC502 KSG502 KIK502 JYO502 JOS502 JEW502 IVA502 ILE502 IBI502 HRM502 HHQ502 GXU502 GNY502 GEC502 FUG502 FKK502 FAO502 EQS502 EGW502 DXA502 DNE502 DDI502 CTM502 CJQ502 BZU502 BPY502 BGC502 AWG502 AMK502 ACO502 SS502 Q510:Q520 JM510:JM520 TI510:TI520 ADE510:ADE520 ANA510:ANA520 AWW510:AWW520 BGS510:BGS520 BQO510:BQO520 CAK510:CAK520 CKG510:CKG520 CUC510:CUC520 DDY510:DDY520 DNU510:DNU520 DXQ510:DXQ520 EHM510:EHM520 ERI510:ERI520 FBE510:FBE520 FLA510:FLA520 FUW510:FUW520 GES510:GES520 GOO510:GOO520 GYK510:GYK520 HIG510:HIG520 HSC510:HSC520 IBY510:IBY520 ILU510:ILU520 IVQ510:IVQ520 JFM510:JFM520 JPI510:JPI520 JZE510:JZE520 KJA510:KJA520 KSW510:KSW520 LCS510:LCS520 LMO510:LMO520 LWK510:LWK520 MGG510:MGG520 MQC510:MQC520 MZY510:MZY520 NJU510:NJU520 NTQ510:NTQ520 ODM510:ODM520 ONI510:ONI520 OXE510:OXE520 PHA510:PHA520 PQW510:PQW520 QAS510:QAS520 QKO510:QKO520 QUK510:QUK520 REG510:REG520 ROC510:ROC520 RXY510:RXY520 SHU510:SHU520 SRQ510:SRQ520 TBM510:TBM520 TLI510:TLI520 TVE510:TVE520 UFA510:UFA520 UOW510:UOW520 UYS510:UYS520 VIO510:VIO520 VSK510:VSK520 WCG510:WCG520 WMC510:WMC520 WVY510:WVY520 Q522:Q548 T546:U546 Q557:Q561 ADE563:ADE593 ANA563:ANA593 AWW563:AWW593 BGS563:BGS593 BQO563:BQO593 CAK563:CAK593 CKG563:CKG593 CUC563:CUC593 DDY563:DDY593 DNU563:DNU593 DXQ563:DXQ593 EHM563:EHM593 ERI563:ERI593 FBE563:FBE593 FLA563:FLA593 FUW563:FUW593 GES563:GES593 GOO563:GOO593 GYK563:GYK593 HIG563:HIG593 HSC563:HSC593 IBY563:IBY593 ILU563:ILU593 IVQ563:IVQ593 JFM563:JFM593 JPI563:JPI593 JZE563:JZE593 KJA563:KJA593 KSW563:KSW593 LCS563:LCS593 LMO563:LMO593 LWK563:LWK593 MGG563:MGG593 MQC563:MQC593 MZY563:MZY593 NJU563:NJU593 NTQ563:NTQ593 ODM563:ODM593 ONI563:ONI593 OXE563:OXE593 PHA563:PHA593 PQW563:PQW593 QAS563:QAS593 QKO563:QKO593 QUK563:QUK593 REG563:REG593 ROC563:ROC593 RXY563:RXY593 SHU563:SHU593 SRQ563:SRQ593 TBM563:TBM593 TLI563:TLI593 TVE563:TVE593 UFA563:UFA593 UOW563:UOW593 UYS563:UYS593 VIO563:VIO593 VSK563:VSK593 WCG563:WCG593 WMC563:WMC593 WVY563:WVY593 Q563:Q593 RUL613:RUL653 RKP613:RKP653 RAT613:RAT653 QQX613:QQX653 QHB613:QHB653 PXF613:PXF653 PNJ613:PNJ653 PDN613:PDN653 OTR613:OTR653 OJV613:OJV653 NZZ613:NZZ653 NQD613:NQD653 NGH613:NGH653 MWL613:MWL653 MMP613:MMP653 MCT613:MCT653 LSX613:LSX653 LJB613:LJB653 KZF613:KZF653 KPJ613:KPJ653 KFN613:KFN653 JVR613:JVR653 JLV613:JLV653 JBZ613:JBZ653 ISD613:ISD653 IIH613:IIH653 HYL613:HYL653 HOP613:HOP653 HET613:HET653 GUX613:GUX653 GLB613:GLB653 GBF613:GBF653 FRJ613:FRJ653 FHN613:FHN653 EXR613:EXR653 ENV613:ENV653 EDZ613:EDZ653 DUD613:DUD653 DKH613:DKH653 DAL613:DAL653 CQP613:CQP653 CGT613:CGT653 BWX613:BWX653 BNB613:BNB653 BDF613:BDF653 ATJ613:ATJ653 AJN613:AJN653 ZR613:ZR653 PV613:PV653 FZ613:FZ653 Q613:Q653 SOD613:SOD653 SEH613:SEH653 JM563:JM593 Q865:Q979 Q791:Q836 JM865:JM979 TI865:TI979 ADE865:ADE979 ANA865:ANA979 AWW865:AWW979 BGS865:BGS979 BQO865:BQO979 CAK865:CAK979 CKG865:CKG979 CUC865:CUC979 DDY865:DDY979 DNU865:DNU979 DXQ865:DXQ979 EHM865:EHM979 ERI865:ERI979 FBE865:FBE979 FLA865:FLA979 FUW865:FUW979 GES865:GES979 GOO865:GOO979 GYK865:GYK979 HIG865:HIG979 HSC865:HSC979 IBY865:IBY979 ILU865:ILU979 IVQ865:IVQ979 JFM865:JFM979 JPI865:JPI979 JZE865:JZE979 KJA865:KJA979 KSW865:KSW979 LCS865:LCS979 LMO865:LMO979 LWK865:LWK979 MGG865:MGG979 MQC865:MQC979 MZY865:MZY979 NJU865:NJU979 NTQ865:NTQ979 ODM865:ODM979 ONI865:ONI979 OXE865:OXE979 PHA865:PHA979 PQW865:PQW979 QAS865:QAS979 QKO865:QKO979 QUK865:QUK979 REG865:REG979 ROC865:ROC979 RXY865:RXY979 SHU865:SHU979 SRQ865:SRQ979 TBM865:TBM979 TLI865:TLI979 TVE865:TVE979 UFA865:UFA979 UOW865:UOW979 UYS865:UYS979 VIO865:VIO979 VSK865:VSK979 WCG865:WCG979 WMC865:WMC979 WVY865:WVY979" xr:uid="{00000000-0002-0000-0000-000005000000}">
      <formula1>0</formula1>
      <formula2>R40</formula2>
    </dataValidation>
    <dataValidation type="decimal" operator="greaterThanOrEqual" allowBlank="1" showErrorMessage="1" errorTitle="Stroški dela" error="decimalno število!" sqref="T58 T53:T54 T296:T302 JP296:JP302 TL296:TL302 ADH296:ADH302 AND296:AND302 AWZ296:AWZ302 BGV296:BGV302 BQR296:BQR302 CAN296:CAN302 CKJ296:CKJ302 CUF296:CUF302 DEB296:DEB302 DNX296:DNX302 DXT296:DXT302 EHP296:EHP302 ERL296:ERL302 FBH296:FBH302 FLD296:FLD302 FUZ296:FUZ302 GEV296:GEV302 GOR296:GOR302 GYN296:GYN302 HIJ296:HIJ302 HSF296:HSF302 ICB296:ICB302 ILX296:ILX302 IVT296:IVT302 JFP296:JFP302 JPL296:JPL302 JZH296:JZH302 KJD296:KJD302 KSZ296:KSZ302 LCV296:LCV302 LMR296:LMR302 LWN296:LWN302 MGJ296:MGJ302 MQF296:MQF302 NAB296:NAB302 NJX296:NJX302 NTT296:NTT302 ODP296:ODP302 ONL296:ONL302 OXH296:OXH302 PHD296:PHD302 PQZ296:PQZ302 QAV296:QAV302 QKR296:QKR302 QUN296:QUN302 REJ296:REJ302 ROF296:ROF302 RYB296:RYB302 SHX296:SHX302 SRT296:SRT302 TBP296:TBP302 TLL296:TLL302 TVH296:TVH302 UFD296:UFD302 UOZ296:UOZ302 UYV296:UYV302 VIR296:VIR302 VSN296:VSN302 WCJ296:WCJ302 WMF296:WMF302 WWB296:WWB302" xr:uid="{00000000-0002-0000-0000-000006000000}">
      <formula1>0</formula1>
      <formula2>0</formula2>
    </dataValidation>
    <dataValidation type="decimal" operator="greaterThanOrEqual" allowBlank="1" showErrorMessage="1" errorTitle="Stroški materiala" error="decimalno število!" sqref="S58 S53:S54 S296:S302 JO296:JO302 TK296:TK302 ADG296:ADG302 ANC296:ANC302 AWY296:AWY302 BGU296:BGU302 BQQ296:BQQ302 CAM296:CAM302 CKI296:CKI302 CUE296:CUE302 DEA296:DEA302 DNW296:DNW302 DXS296:DXS302 EHO296:EHO302 ERK296:ERK302 FBG296:FBG302 FLC296:FLC302 FUY296:FUY302 GEU296:GEU302 GOQ296:GOQ302 GYM296:GYM302 HII296:HII302 HSE296:HSE302 ICA296:ICA302 ILW296:ILW302 IVS296:IVS302 JFO296:JFO302 JPK296:JPK302 JZG296:JZG302 KJC296:KJC302 KSY296:KSY302 LCU296:LCU302 LMQ296:LMQ302 LWM296:LWM302 MGI296:MGI302 MQE296:MQE302 NAA296:NAA302 NJW296:NJW302 NTS296:NTS302 ODO296:ODO302 ONK296:ONK302 OXG296:OXG302 PHC296:PHC302 PQY296:PQY302 QAU296:QAU302 QKQ296:QKQ302 QUM296:QUM302 REI296:REI302 ROE296:ROE302 RYA296:RYA302 SHW296:SHW302 SRS296:SRS302 TBO296:TBO302 TLK296:TLK302 TVG296:TVG302 UFC296:UFC302 UOY296:UOY302 UYU296:UYU302 VIQ296:VIQ302 VSM296:VSM302 WCI296:WCI302 WME296:WME302 WWA296:WWA302" xr:uid="{00000000-0002-0000-0000-000007000000}">
      <formula1>0</formula1>
      <formula2>0</formula2>
    </dataValidation>
    <dataValidation type="decimal" operator="greaterThanOrEqual" allowBlank="1" showErrorMessage="1" errorTitle="Amortizacija" error="decimalno število!" sqref="R58 R53:R54 R296:R302 JN296:JN302 TJ296:TJ302 ADF296:ADF302 ANB296:ANB302 AWX296:AWX302 BGT296:BGT302 BQP296:BQP302 CAL296:CAL302 CKH296:CKH302 CUD296:CUD302 DDZ296:DDZ302 DNV296:DNV302 DXR296:DXR302 EHN296:EHN302 ERJ296:ERJ302 FBF296:FBF302 FLB296:FLB302 FUX296:FUX302 GET296:GET302 GOP296:GOP302 GYL296:GYL302 HIH296:HIH302 HSD296:HSD302 IBZ296:IBZ302 ILV296:ILV302 IVR296:IVR302 JFN296:JFN302 JPJ296:JPJ302 JZF296:JZF302 KJB296:KJB302 KSX296:KSX302 LCT296:LCT302 LMP296:LMP302 LWL296:LWL302 MGH296:MGH302 MQD296:MQD302 MZZ296:MZZ302 NJV296:NJV302 NTR296:NTR302 ODN296:ODN302 ONJ296:ONJ302 OXF296:OXF302 PHB296:PHB302 PQX296:PQX302 QAT296:QAT302 QKP296:QKP302 QUL296:QUL302 REH296:REH302 ROD296:ROD302 RXZ296:RXZ302 SHV296:SHV302 SRR296:SRR302 TBN296:TBN302 TLJ296:TLJ302 TVF296:TVF302 UFB296:UFB302 UOX296:UOX302 UYT296:UYT302 VIP296:VIP302 VSL296:VSL302 WCH296:WCH302 WMD296:WMD302 WVZ296:WVZ302" xr:uid="{00000000-0002-0000-0000-000008000000}">
      <formula1>0</formula1>
      <formula2>0</formula2>
    </dataValidation>
    <dataValidation type="decimal" operator="greaterThanOrEqual" allowBlank="1" showInputMessage="1" showErrorMessage="1" errorTitle="Stroški dela" error="decimalno število!" sqref="T105:T106 S127 T108:T112 WVL497:WVL498 WLP497:WLP498 WBT497:WBT498 VRX497:VRX498 VIB497:VIB498 UYF497:UYF498 UOJ497:UOJ498 UEN497:UEN498 TUR497:TUR498 TKV497:TKV498 TAZ497:TAZ498 SRD497:SRD498 SHH497:SHH498 RXL497:RXL498 RNP497:RNP498 RDT497:RDT498 QTX497:QTX498 QKB497:QKB498 QAF497:QAF498 PQJ497:PQJ498 PGN497:PGN498 OWR497:OWR498 OMV497:OMV498 OCZ497:OCZ498 NTD497:NTD498 NJH497:NJH498 MZL497:MZL498 MPP497:MPP498 MFT497:MFT498 LVX497:LVX498 LMB497:LMB498 LCF497:LCF498 KSJ497:KSJ498 KIN497:KIN498 JYR497:JYR498 JOV497:JOV498 JEZ497:JEZ498 IVD497:IVD498 ILH497:ILH498 IBL497:IBL498 HRP497:HRP498 HHT497:HHT498 GXX497:GXX498 GOB497:GOB498 GEF497:GEF498 FUJ497:FUJ498 FKN497:FKN498 FAR497:FAR498 EQV497:EQV498 EGZ497:EGZ498 DXD497:DXD498 DNH497:DNH498 DDL497:DDL498 CTP497:CTP498 CJT497:CJT498 BZX497:BZX498 BQB497:BQB498 BGF497:BGF498 AWJ497:AWJ498 AMN497:AMN498 ACR497:ACR498 SV497:SV498 IZ497:IZ498 T114:T135 T603:T611 GC603:GC611 PY603:PY611 ZU603:ZU611 AJQ603:AJQ611 ATM603:ATM611 BDI603:BDI611 BNE603:BNE611 BXA603:BXA611 CGW603:CGW611 CQS603:CQS611 DAO603:DAO611 DKK603:DKK611 DUG603:DUG611 EEC603:EEC611 ENY603:ENY611 EXU603:EXU611 FHQ603:FHQ611 FRM603:FRM611 GBI603:GBI611 GLE603:GLE611 GVA603:GVA611 HEW603:HEW611 HOS603:HOS611 HYO603:HYO611 IIK603:IIK611 ISG603:ISG611 JCC603:JCC611 JLY603:JLY611 JVU603:JVU611 KFQ603:KFQ611 KPM603:KPM611 KZI603:KZI611 LJE603:LJE611 LTA603:LTA611 MCW603:MCW611 MMS603:MMS611 MWO603:MWO611 NGK603:NGK611 NQG603:NQG611 OAC603:OAC611 OJY603:OJY611 OTU603:OTU611 PDQ603:PDQ611 PNM603:PNM611 PXI603:PXI611 QHE603:QHE611 QRA603:QRA611 RAW603:RAW611 RKS603:RKS611 RUO603:RUO611 SEK603:SEK611 SOG603:SOG611 TL563:TL593 SV502 ACR502 AMN502 AWJ502 BGF502 BQB502 BZX502 CJT502 CTP502 DDL502 DNH502 DXD502 EGZ502 EQV502 FAR502 FKN502 FUJ502 GEF502 GOB502 GXX502 HHT502 HRP502 IBL502 ILH502 IVD502 JEZ502 JOV502 JYR502 KIN502 KSJ502 LCF502 LMB502 LVX502 MFT502 MPP502 MZL502 NJH502 NTD502 OCZ502 OMV502 OWR502 PGN502 PQJ502 QAF502 QKB502 QTX502 RDT502 RNP502 RXL502 SHH502 SRD502 TAZ502 TKV502 TUR502 UEN502 UOJ502 UYF502 VIB502 VRX502 WBT502 WLP502 WVL502 IZ502 T502 T64:T78 T90:T100 T59:T61 T55:T57 T40:T52 T82 T84:T87 WWB510:WWB520 WMF510:WMF520 WCJ510:WCJ520 VSN510:VSN520 VIR510:VIR520 UYV510:UYV520 UOZ510:UOZ520 UFD510:UFD520 TVH510:TVH520 TLL510:TLL520 TBP510:TBP520 SRT510:SRT520 SHX510:SHX520 RYB510:RYB520 ROF510:ROF520 REJ510:REJ520 QUN510:QUN520 QKR510:QKR520 QAV510:QAV520 PQZ510:PQZ520 PHD510:PHD520 OXH510:OXH520 ONL510:ONL520 ODP510:ODP520 NTT510:NTT520 NJX510:NJX520 NAB510:NAB520 MQF510:MQF520 MGJ510:MGJ520 LWN510:LWN520 LMR510:LMR520 LCV510:LCV520 KSZ510:KSZ520 KJD510:KJD520 JZH510:JZH520 JPL510:JPL520 JFP510:JFP520 IVT510:IVT520 ILX510:ILX520 ICB510:ICB520 HSF510:HSF520 HIJ510:HIJ520 GYN510:GYN520 GOR510:GOR520 GEV510:GEV520 FUZ510:FUZ520 FLD510:FLD520 FBH510:FBH520 ERL510:ERL520 EHP510:EHP520 DXT510:DXT520 DNX510:DNX520 DEB510:DEB520 CUF510:CUF520 CKJ510:CKJ520 CAN510:CAN520 BQR510:BQR520 BGV510:BGV520 AWZ510:AWZ520 AND510:AND520 ADH510:ADH520 TL510:TL520 JP510:JP520 T510:T520 T522:T545 T547:T548 ADH563:ADH593 AND563:AND593 AWZ563:AWZ593 BGV563:BGV593 BQR563:BQR593 CAN563:CAN593 CKJ563:CKJ593 CUF563:CUF593 DEB563:DEB593 DNX563:DNX593 DXT563:DXT593 EHP563:EHP593 ERL563:ERL593 FBH563:FBH593 FLD563:FLD593 FUZ563:FUZ593 GEV563:GEV593 GOR563:GOR593 GYN563:GYN593 HIJ563:HIJ593 HSF563:HSF593 ICB563:ICB593 ILX563:ILX593 IVT563:IVT593 JFP563:JFP593 JPL563:JPL593 JZH563:JZH593 KJD563:KJD593 KSZ563:KSZ593 LCV563:LCV593 LMR563:LMR593 LWN563:LWN593 MGJ563:MGJ593 MQF563:MQF593 NAB563:NAB593 NJX563:NJX593 NTT563:NTT593 ODP563:ODP593 ONL563:ONL593 OXH563:OXH593 PHD563:PHD593 PQZ563:PQZ593 QAV563:QAV593 QKR563:QKR593 QUN563:QUN593 REJ563:REJ593 ROF563:ROF593 RYB563:RYB593 SHX563:SHX593 SRT563:SRT593 TBP563:TBP593 TLL563:TLL593 TVH563:TVH593 UFD563:UFD593 UOZ563:UOZ593 UYV563:UYV593 VIR563:VIR593 VSN563:VSN593 WCJ563:WCJ593 WMF563:WMF593 WWB563:WWB593 JP563:JP593 SEK613:SEK653 SOG613:SOG653 T613:T653 GC613:GC653 PY613:PY653 ZU613:ZU653 AJQ613:AJQ653 ATM613:ATM653 BDI613:BDI653 BNE613:BNE653 BXA613:BXA653 CGW613:CGW653 CQS613:CQS653 DAO613:DAO653 DKK613:DKK653 DUG613:DUG653 EEC613:EEC653 ENY613:ENY653 EXU613:EXU653 FHQ613:FHQ653 FRM613:FRM653 GBI613:GBI653 GLE613:GLE653 GVA613:GVA653 HEW613:HEW653 HOS613:HOS653 HYO613:HYO653 IIK613:IIK653 ISG613:ISG653 JCC613:JCC653 JLY613:JLY653 JVU613:JVU653 KFQ613:KFQ653 KPM613:KPM653 KZI613:KZI653 LJE613:LJE653 LTA613:LTA653 MCW613:MCW653 MMS613:MMS653 MWO613:MWO653 NGK613:NGK653 NQG613:NQG653 OAC613:OAC653 OJY613:OJY653 OTU613:OTU653 PDQ613:PDQ653 PNM613:PNM653 PXI613:PXI653 QHE613:QHE653 QRA613:QRA653 RAW613:RAW653 RKS613:RKS653 RUO613:RUO653 T557:T593 AC574:AC588 JY574:JY588 TU574:TU588 ADQ574:ADQ588 ANM574:ANM588 AXI574:AXI588 BHE574:BHE588 BRA574:BRA588 CAW574:CAW588 CKS574:CKS588 CUO574:CUO588 DEK574:DEK588 DOG574:DOG588 DYC574:DYC588 EHY574:EHY588 ERU574:ERU588 FBQ574:FBQ588 FLM574:FLM588 FVI574:FVI588 GFE574:GFE588 GPA574:GPA588 GYW574:GYW588 HIS574:HIS588 HSO574:HSO588 ICK574:ICK588 IMG574:IMG588 IWC574:IWC588 JFY574:JFY588 JPU574:JPU588 JZQ574:JZQ588 KJM574:KJM588 KTI574:KTI588 LDE574:LDE588 LNA574:LNA588 LWW574:LWW588 MGS574:MGS588 MQO574:MQO588 NAK574:NAK588 NKG574:NKG588 NUC574:NUC588 ODY574:ODY588 ONU574:ONU588 OXQ574:OXQ588 PHM574:PHM588 PRI574:PRI588 QBE574:QBE588 QLA574:QLA588 QUW574:QUW588 RES574:RES588 ROO574:ROO588 RYK574:RYK588 SIG574:SIG588 SSC574:SSC588 TBY574:TBY588 TLU574:TLU588 TVQ574:TVQ588 UFM574:UFM588 UPI574:UPI588 UZE574:UZE588 VJA574:VJA588 VSW574:VSW588 WCS574:WCS588 WMO574:WMO588 WWK574:WWK588 WWB865:WWB938 T791:T836 T865:T938 JP865:JP938 TL865:TL938 ADH865:ADH938 AND865:AND938 AWZ865:AWZ938 BGV865:BGV938 BQR865:BQR938 CAN865:CAN938 CKJ865:CKJ938 CUF865:CUF938 DEB865:DEB938 DNX865:DNX938 DXT865:DXT938 EHP865:EHP938 ERL865:ERL938 FBH865:FBH938 FLD865:FLD938 FUZ865:FUZ938 GEV865:GEV938 GOR865:GOR938 GYN865:GYN938 HIJ865:HIJ938 HSF865:HSF938 ICB865:ICB938 ILX865:ILX938 IVT865:IVT938 JFP865:JFP938 JPL865:JPL938 JZH865:JZH938 KJD865:KJD938 KSZ865:KSZ938 LCV865:LCV938 LMR865:LMR938 LWN865:LWN938 MGJ865:MGJ938 MQF865:MQF938 NAB865:NAB938 NJX865:NJX938 NTT865:NTT938 ODP865:ODP938 ONL865:ONL938 OXH865:OXH938 PHD865:PHD938 PQZ865:PQZ938 QAV865:QAV938 QKR865:QKR938 QUN865:QUN938 REJ865:REJ938 ROF865:ROF938 RYB865:RYB938 SHX865:SHX938 SRT865:SRT938 TBP865:TBP938 TLL865:TLL938 TVH865:TVH938 UFD865:UFD938 UOZ865:UOZ938 UYV865:UYV938 VIR865:VIR938 VSN865:VSN938 WCJ865:WCJ938 WMF865:WMF938 T953:T979 JP953:JP979 TL953:TL979 ADH953:ADH979 AND953:AND979 AWZ953:AWZ979 BGV953:BGV979 BQR953:BQR979 CAN953:CAN979 CKJ953:CKJ979 CUF953:CUF979 DEB953:DEB979 DNX953:DNX979 DXT953:DXT979 EHP953:EHP979 ERL953:ERL979 FBH953:FBH979 FLD953:FLD979 FUZ953:FUZ979 GEV953:GEV979 GOR953:GOR979 GYN953:GYN979 HIJ953:HIJ979 HSF953:HSF979 ICB953:ICB979 ILX953:ILX979 IVT953:IVT979 JFP953:JFP979 JPL953:JPL979 JZH953:JZH979 KJD953:KJD979 KSZ953:KSZ979 LCV953:LCV979 LMR953:LMR979 LWN953:LWN979 MGJ953:MGJ979 MQF953:MQF979 NAB953:NAB979 NJX953:NJX979 NTT953:NTT979 ODP953:ODP979 ONL953:ONL979 OXH953:OXH979 PHD953:PHD979 PQZ953:PQZ979 QAV953:QAV979 QKR953:QKR979 QUN953:QUN979 REJ953:REJ979 ROF953:ROF979 RYB953:RYB979 SHX953:SHX979 SRT953:SRT979 TBP953:TBP979 TLL953:TLL979 TVH953:TVH979 UFD953:UFD979 UOZ953:UOZ979 UYV953:UYV979 VIR953:VIR979 VSN953:VSN979 WCJ953:WCJ979 WMF953:WMF979 WWB953:WWB979" xr:uid="{00000000-0002-0000-0000-000009000000}">
      <formula1>0</formula1>
    </dataValidation>
    <dataValidation type="decimal" operator="greaterThanOrEqual" allowBlank="1" showInputMessage="1" showErrorMessage="1" errorTitle="Stroški materiala" error="decimalno število!" sqref="S105:S106 S114:S126 S108:S112 WVK497:WVK498 WLO497:WLO498 WBS497:WBS498 VRW497:VRW498 VIA497:VIA498 UYE497:UYE498 UOI497:UOI498 UEM497:UEM498 TUQ497:TUQ498 TKU497:TKU498 TAY497:TAY498 SRC497:SRC498 SHG497:SHG498 RXK497:RXK498 RNO497:RNO498 RDS497:RDS498 QTW497:QTW498 QKA497:QKA498 QAE497:QAE498 PQI497:PQI498 PGM497:PGM498 OWQ497:OWQ498 OMU497:OMU498 OCY497:OCY498 NTC497:NTC498 NJG497:NJG498 MZK497:MZK498 MPO497:MPO498 MFS497:MFS498 LVW497:LVW498 LMA497:LMA498 LCE497:LCE498 KSI497:KSI498 KIM497:KIM498 JYQ497:JYQ498 JOU497:JOU498 JEY497:JEY498 IVC497:IVC498 ILG497:ILG498 IBK497:IBK498 HRO497:HRO498 HHS497:HHS498 GXW497:GXW498 GOA497:GOA498 GEE497:GEE498 FUI497:FUI498 FKM497:FKM498 FAQ497:FAQ498 EQU497:EQU498 EGY497:EGY498 DXC497:DXC498 DNG497:DNG498 DDK497:DDK498 CTO497:CTO498 CJS497:CJS498 BZW497:BZW498 BQA497:BQA498 BGE497:BGE498 AWI497:AWI498 AMM497:AMM498 ACQ497:ACQ498 SU497:SU498 IY497:IY498 S128:S135 S603:S611 GB603:GB611 PX603:PX611 ZT603:ZT611 AJP603:AJP611 ATL603:ATL611 BDH603:BDH611 BND603:BND611 BWZ603:BWZ611 CGV603:CGV611 CQR603:CQR611 DAN603:DAN611 DKJ603:DKJ611 DUF603:DUF611 EEB603:EEB611 ENX603:ENX611 EXT603:EXT611 FHP603:FHP611 FRL603:FRL611 GBH603:GBH611 GLD603:GLD611 GUZ603:GUZ611 HEV603:HEV611 HOR603:HOR611 HYN603:HYN611 IIJ603:IIJ611 ISF603:ISF611 JCB603:JCB611 JLX603:JLX611 JVT603:JVT611 KFP603:KFP611 KPL603:KPL611 KZH603:KZH611 LJD603:LJD611 LSZ603:LSZ611 MCV603:MCV611 MMR603:MMR611 MWN603:MWN611 NGJ603:NGJ611 NQF603:NQF611 OAB603:OAB611 OJX603:OJX611 OTT603:OTT611 PDP603:PDP611 PNL603:PNL611 PXH603:PXH611 QHD603:QHD611 QQZ603:QQZ611 RAV603:RAV611 RKR603:RKR611 RUN603:RUN611 SEJ603:SEJ611 SOF603:SOF611 TK563:TK593 SU502 ACQ502 AMM502 AWI502 BGE502 BQA502 BZW502 CJS502 CTO502 DDK502 DNG502 DXC502 EGY502 EQU502 FAQ502 FKM502 FUI502 GEE502 GOA502 GXW502 HHS502 HRO502 IBK502 ILG502 IVC502 JEY502 JOU502 JYQ502 KIM502 KSI502 LCE502 LMA502 LVW502 MFS502 MPO502 MZK502 NJG502 NTC502 OCY502 OMU502 OWQ502 PGM502 PQI502 QAE502 QKA502 QTW502 RDS502 RNO502 RXK502 SHG502 SRC502 TAY502 TKU502 TUQ502 UEM502 UOI502 UYE502 VIA502 VRW502 WBS502 WLO502 WVK502 IY502 S502 S64:S78 S90:S100 S59:S61 S55:S57 S40:S52 S82 S84:S87 WWA510:WWA520 WME510:WME520 WCI510:WCI520 VSM510:VSM520 VIQ510:VIQ520 UYU510:UYU520 UOY510:UOY520 UFC510:UFC520 TVG510:TVG520 TLK510:TLK520 TBO510:TBO520 SRS510:SRS520 SHW510:SHW520 RYA510:RYA520 ROE510:ROE520 REI510:REI520 QUM510:QUM520 QKQ510:QKQ520 QAU510:QAU520 PQY510:PQY520 PHC510:PHC520 OXG510:OXG520 ONK510:ONK520 ODO510:ODO520 NTS510:NTS520 NJW510:NJW520 NAA510:NAA520 MQE510:MQE520 MGI510:MGI520 LWM510:LWM520 LMQ510:LMQ520 LCU510:LCU520 KSY510:KSY520 KJC510:KJC520 JZG510:JZG520 JPK510:JPK520 JFO510:JFO520 IVS510:IVS520 ILW510:ILW520 ICA510:ICA520 HSE510:HSE520 HII510:HII520 GYM510:GYM520 GOQ510:GOQ520 GEU510:GEU520 FUY510:FUY520 FLC510:FLC520 FBG510:FBG520 ERK510:ERK520 EHO510:EHO520 DXS510:DXS520 DNW510:DNW520 DEA510:DEA520 CUE510:CUE520 CKI510:CKI520 CAM510:CAM520 BQQ510:BQQ520 BGU510:BGU520 AWY510:AWY520 ANC510:ANC520 ADG510:ADG520 TK510:TK520 JO510:JO520 S510:S520 S522:S548 ADG563:ADG593 ANC563:ANC593 AWY563:AWY593 BGU563:BGU593 BQQ563:BQQ593 CAM563:CAM593 CKI563:CKI593 CUE563:CUE593 DEA563:DEA593 DNW563:DNW593 DXS563:DXS593 EHO563:EHO593 ERK563:ERK593 FBG563:FBG593 FLC563:FLC593 FUY563:FUY593 GEU563:GEU593 GOQ563:GOQ593 GYM563:GYM593 HII563:HII593 HSE563:HSE593 ICA563:ICA593 ILW563:ILW593 IVS563:IVS593 JFO563:JFO593 JPK563:JPK593 JZG563:JZG593 KJC563:KJC593 KSY563:KSY593 LCU563:LCU593 LMQ563:LMQ593 LWM563:LWM593 MGI563:MGI593 MQE563:MQE593 NAA563:NAA593 NJW563:NJW593 NTS563:NTS593 ODO563:ODO593 ONK563:ONK593 OXG563:OXG593 PHC563:PHC593 PQY563:PQY593 QAU563:QAU593 QKQ563:QKQ593 QUM563:QUM593 REI563:REI593 ROE563:ROE593 RYA563:RYA593 SHW563:SHW593 SRS563:SRS593 TBO563:TBO593 TLK563:TLK593 TVG563:TVG593 UFC563:UFC593 UOY563:UOY593 UYU563:UYU593 VIQ563:VIQ593 VSM563:VSM593 WCI563:WCI593 WME563:WME593 WWA563:WWA593 JO563:JO593 SEJ613:SEJ653 SOF613:SOF653 S613:S653 GB613:GB653 PX613:PX653 ZT613:ZT653 AJP613:AJP653 ATL613:ATL653 BDH613:BDH653 BND613:BND653 BWZ613:BWZ653 CGV613:CGV653 CQR613:CQR653 DAN613:DAN653 DKJ613:DKJ653 DUF613:DUF653 EEB613:EEB653 ENX613:ENX653 EXT613:EXT653 FHP613:FHP653 FRL613:FRL653 GBH613:GBH653 GLD613:GLD653 GUZ613:GUZ653 HEV613:HEV653 HOR613:HOR653 HYN613:HYN653 IIJ613:IIJ653 ISF613:ISF653 JCB613:JCB653 JLX613:JLX653 JVT613:JVT653 KFP613:KFP653 KPL613:KPL653 KZH613:KZH653 LJD613:LJD653 LSZ613:LSZ653 MCV613:MCV653 MMR613:MMR653 MWN613:MWN653 NGJ613:NGJ653 NQF613:NQF653 OAB613:OAB653 OJX613:OJX653 OTT613:OTT653 PDP613:PDP653 PNL613:PNL653 PXH613:PXH653 QHD613:QHD653 QQZ613:QQZ653 RAV613:RAV653 RKR613:RKR653 RUN613:RUN653 S557:S593 WWA865:WWA938 S791:S836 S865:S938 JO865:JO938 TK865:TK938 ADG865:ADG938 ANC865:ANC938 AWY865:AWY938 BGU865:BGU938 BQQ865:BQQ938 CAM865:CAM938 CKI865:CKI938 CUE865:CUE938 DEA865:DEA938 DNW865:DNW938 DXS865:DXS938 EHO865:EHO938 ERK865:ERK938 FBG865:FBG938 FLC865:FLC938 FUY865:FUY938 GEU865:GEU938 GOQ865:GOQ938 GYM865:GYM938 HII865:HII938 HSE865:HSE938 ICA865:ICA938 ILW865:ILW938 IVS865:IVS938 JFO865:JFO938 JPK865:JPK938 JZG865:JZG938 KJC865:KJC938 KSY865:KSY938 LCU865:LCU938 LMQ865:LMQ938 LWM865:LWM938 MGI865:MGI938 MQE865:MQE938 NAA865:NAA938 NJW865:NJW938 NTS865:NTS938 ODO865:ODO938 ONK865:ONK938 OXG865:OXG938 PHC865:PHC938 PQY865:PQY938 QAU865:QAU938 QKQ865:QKQ938 QUM865:QUM938 REI865:REI938 ROE865:ROE938 RYA865:RYA938 SHW865:SHW938 SRS865:SRS938 TBO865:TBO938 TLK865:TLK938 TVG865:TVG938 UFC865:UFC938 UOY865:UOY938 UYU865:UYU938 VIQ865:VIQ938 VSM865:VSM938 WCI865:WCI938 WME865:WME938 S953:S979 JO953:JO979 TK953:TK979 ADG953:ADG979 ANC953:ANC979 AWY953:AWY979 BGU953:BGU979 BQQ953:BQQ979 CAM953:CAM979 CKI953:CKI979 CUE953:CUE979 DEA953:DEA979 DNW953:DNW979 DXS953:DXS979 EHO953:EHO979 ERK953:ERK979 FBG953:FBG979 FLC953:FLC979 FUY953:FUY979 GEU953:GEU979 GOQ953:GOQ979 GYM953:GYM979 HII953:HII979 HSE953:HSE979 ICA953:ICA979 ILW953:ILW979 IVS953:IVS979 JFO953:JFO979 JPK953:JPK979 JZG953:JZG979 KJC953:KJC979 KSY953:KSY979 LCU953:LCU979 LMQ953:LMQ979 LWM953:LWM979 MGI953:MGI979 MQE953:MQE979 NAA953:NAA979 NJW953:NJW979 NTS953:NTS979 ODO953:ODO979 ONK953:ONK979 OXG953:OXG979 PHC953:PHC979 PQY953:PQY979 QAU953:QAU979 QKQ953:QKQ979 QUM953:QUM979 REI953:REI979 ROE953:ROE979 RYA953:RYA979 SHW953:SHW979 SRS953:SRS979 TBO953:TBO979 TLK953:TLK979 TVG953:TVG979 UFC953:UFC979 UOY953:UOY979 UYU953:UYU979 VIQ953:VIQ979 VSM953:VSM979 WCI953:WCI979 WME953:WME979 WWA953:WWA979" xr:uid="{00000000-0002-0000-0000-00000A000000}">
      <formula1>0</formula1>
    </dataValidation>
    <dataValidation type="decimal" operator="greaterThanOrEqual" allowBlank="1" showInputMessage="1" showErrorMessage="1" errorTitle="Amortizacija" error="decimalno število!" sqref="R105:R106 R108:R112 WVJ497:WVJ498 WLN497:WLN498 WBR497:WBR498 VRV497:VRV498 VHZ497:VHZ498 UYD497:UYD498 UOH497:UOH498 UEL497:UEL498 TUP497:TUP498 TKT497:TKT498 TAX497:TAX498 SRB497:SRB498 SHF497:SHF498 RXJ497:RXJ498 RNN497:RNN498 RDR497:RDR498 QTV497:QTV498 QJZ497:QJZ498 QAD497:QAD498 PQH497:PQH498 PGL497:PGL498 OWP497:OWP498 OMT497:OMT498 OCX497:OCX498 NTB497:NTB498 NJF497:NJF498 MZJ497:MZJ498 MPN497:MPN498 MFR497:MFR498 LVV497:LVV498 LLZ497:LLZ498 LCD497:LCD498 KSH497:KSH498 KIL497:KIL498 JYP497:JYP498 JOT497:JOT498 JEX497:JEX498 IVB497:IVB498 ILF497:ILF498 IBJ497:IBJ498 HRN497:HRN498 HHR497:HHR498 GXV497:GXV498 GNZ497:GNZ498 GED497:GED498 FUH497:FUH498 FKL497:FKL498 FAP497:FAP498 EQT497:EQT498 EGX497:EGX498 DXB497:DXB498 DNF497:DNF498 DDJ497:DDJ498 CTN497:CTN498 CJR497:CJR498 BZV497:BZV498 BPZ497:BPZ498 BGD497:BGD498 AWH497:AWH498 AML497:AML498 ACP497:ACP498 ST497:ST498 IX497:IX498 R114:R135 R603:R611 GA603:GA611 PW603:PW611 ZS603:ZS611 AJO603:AJO611 ATK603:ATK611 BDG603:BDG611 BNC603:BNC611 BWY603:BWY611 CGU603:CGU611 CQQ603:CQQ611 DAM603:DAM611 DKI603:DKI611 DUE603:DUE611 EEA603:EEA611 ENW603:ENW611 EXS603:EXS611 FHO603:FHO611 FRK603:FRK611 GBG603:GBG611 GLC603:GLC611 GUY603:GUY611 HEU603:HEU611 HOQ603:HOQ611 HYM603:HYM611 III603:III611 ISE603:ISE611 JCA603:JCA611 JLW603:JLW611 JVS603:JVS611 KFO603:KFO611 KPK603:KPK611 KZG603:KZG611 LJC603:LJC611 LSY603:LSY611 MCU603:MCU611 MMQ603:MMQ611 MWM603:MWM611 NGI603:NGI611 NQE603:NQE611 OAA603:OAA611 OJW603:OJW611 OTS603:OTS611 PDO603:PDO611 PNK603:PNK611 PXG603:PXG611 QHC603:QHC611 QQY603:QQY611 RAU603:RAU611 RKQ603:RKQ611 RUM603:RUM611 SEI603:SEI611 SOE603:SOE611 TJ563:TJ573 ST502 ACP502 AML502 AWH502 BGD502 BPZ502 BZV502 CJR502 CTN502 DDJ502 DNF502 DXB502 EGX502 EQT502 FAP502 FKL502 FUH502 GED502 GNZ502 GXV502 HHR502 HRN502 IBJ502 ILF502 IVB502 JEX502 JOT502 JYP502 KIL502 KSH502 LCD502 LLZ502 LVV502 MFR502 MPN502 MZJ502 NJF502 NTB502 OCX502 OMT502 OWP502 PGL502 PQH502 QAD502 QJZ502 QTV502 RDR502 RNN502 RXJ502 SHF502 SRB502 TAX502 TKT502 TUP502 UEL502 UOH502 UYD502 VHZ502 VRV502 WBR502 WLN502 WVJ502 IX502 R502 R64:R78 R90:R100 R59:R61 R55:R57 R51:R52 R40:R49 R82 R84:R87 WVZ510:WVZ520 WMD510:WMD520 WCH510:WCH520 VSL510:VSL520 VIP510:VIP520 UYT510:UYT520 UOX510:UOX520 UFB510:UFB520 TVF510:TVF520 TLJ510:TLJ520 TBN510:TBN520 SRR510:SRR520 SHV510:SHV520 RXZ510:RXZ520 ROD510:ROD520 REH510:REH520 QUL510:QUL520 QKP510:QKP520 QAT510:QAT520 PQX510:PQX520 PHB510:PHB520 OXF510:OXF520 ONJ510:ONJ520 ODN510:ODN520 NTR510:NTR520 NJV510:NJV520 MZZ510:MZZ520 MQD510:MQD520 MGH510:MGH520 LWL510:LWL520 LMP510:LMP520 LCT510:LCT520 KSX510:KSX520 KJB510:KJB520 JZF510:JZF520 JPJ510:JPJ520 JFN510:JFN520 IVR510:IVR520 ILV510:ILV520 IBZ510:IBZ520 HSD510:HSD520 HIH510:HIH520 GYL510:GYL520 GOP510:GOP520 GET510:GET520 FUX510:FUX520 FLB510:FLB520 FBF510:FBF520 ERJ510:ERJ520 EHN510:EHN520 DXR510:DXR520 DNV510:DNV520 DDZ510:DDZ520 CUD510:CUD520 CKH510:CKH520 CAL510:CAL520 BQP510:BQP520 BGT510:BGT520 AWX510:AWX520 ANB510:ANB520 ADF510:ADF520 TJ510:TJ520 JN510:JN520 R510:R520 R522:R548 ADF563:ADF573 ANB563:ANB573 AWX563:AWX573 BGT563:BGT573 BQP563:BQP573 CAL563:CAL573 CKH563:CKH573 CUD563:CUD573 DDZ563:DDZ573 DNV563:DNV573 DXR563:DXR573 EHN563:EHN573 ERJ563:ERJ573 FBF563:FBF573 FLB563:FLB573 FUX563:FUX573 GET563:GET573 GOP563:GOP573 GYL563:GYL573 HIH563:HIH573 HSD563:HSD573 IBZ563:IBZ573 ILV563:ILV573 IVR563:IVR573 JFN563:JFN573 JPJ563:JPJ573 JZF563:JZF573 KJB563:KJB573 KSX563:KSX573 LCT563:LCT573 LMP563:LMP573 LWL563:LWL573 MGH563:MGH573 MQD563:MQD573 MZZ563:MZZ573 NJV563:NJV573 NTR563:NTR573 ODN563:ODN573 ONJ563:ONJ573 OXF563:OXF573 PHB563:PHB573 PQX563:PQX573 QAT563:QAT573 QKP563:QKP573 QUL563:QUL573 REH563:REH573 ROD563:ROD573 RXZ563:RXZ573 SHV563:SHV573 SRR563:SRR573 TBN563:TBN573 TLJ563:TLJ573 TVF563:TVF573 UFB563:UFB573 UOX563:UOX573 UYT563:UYT573 VIP563:VIP573 VSL563:VSL573 WCH563:WCH573 WMD563:WMD573 WVZ563:WVZ573 JN563:JN573 SEI613:SEI653 SOE613:SOE653 R613:R653 GA613:GA653 PW613:PW653 ZS613:ZS653 AJO613:AJO653 ATK613:ATK653 BDG613:BDG653 BNC613:BNC653 BWY613:BWY653 CGU613:CGU653 CQQ613:CQQ653 DAM613:DAM653 DKI613:DKI653 DUE613:DUE653 EEA613:EEA653 ENW613:ENW653 EXS613:EXS653 FHO613:FHO653 FRK613:FRK653 GBG613:GBG653 GLC613:GLC653 GUY613:GUY653 HEU613:HEU653 HOQ613:HOQ653 HYM613:HYM653 III613:III653 ISE613:ISE653 JCA613:JCA653 JLW613:JLW653 JVS613:JVS653 KFO613:KFO653 KPK613:KPK653 KZG613:KZG653 LJC613:LJC653 LSY613:LSY653 MCU613:MCU653 MMQ613:MMQ653 MWM613:MWM653 NGI613:NGI653 NQE613:NQE653 OAA613:OAA653 OJW613:OJW653 OTS613:OTS653 PDO613:PDO653 PNK613:PNK653 PXG613:PXG653 QHC613:QHC653 QQY613:QQY653 RAU613:RAU653 RKQ613:RKQ653 RUM613:RUM653 R557:R573 R865:R979 R791:R836 JN865:JN979 TJ865:TJ979 ADF865:ADF979 ANB865:ANB979 AWX865:AWX979 BGT865:BGT979 BQP865:BQP979 CAL865:CAL979 CKH865:CKH979 CUD865:CUD979 DDZ865:DDZ979 DNV865:DNV979 DXR865:DXR979 EHN865:EHN979 ERJ865:ERJ979 FBF865:FBF979 FLB865:FLB979 FUX865:FUX979 GET865:GET979 GOP865:GOP979 GYL865:GYL979 HIH865:HIH979 HSD865:HSD979 IBZ865:IBZ979 ILV865:ILV979 IVR865:IVR979 JFN865:JFN979 JPJ865:JPJ979 JZF865:JZF979 KJB865:KJB979 KSX865:KSX979 LCT865:LCT979 LMP865:LMP979 LWL865:LWL979 MGH865:MGH979 MQD865:MQD979 MZZ865:MZZ979 NJV865:NJV979 NTR865:NTR979 ODN865:ODN979 ONJ865:ONJ979 OXF865:OXF979 PHB865:PHB979 PQX865:PQX979 QAT865:QAT979 QKP865:QKP979 QUL865:QUL979 REH865:REH979 ROD865:ROD979 RXZ865:RXZ979 SHV865:SHV979 SRR865:SRR979 TBN865:TBN979 TLJ865:TLJ979 TVF865:TVF979 UFB865:UFB979 UOX865:UOX979 UYT865:UYT979 VIP865:VIP979 VSL865:VSL979 WCH865:WCH979 WMD865:WMD979 WVZ865:WVZ979" xr:uid="{00000000-0002-0000-0000-00000B000000}">
      <formula1>0</formula1>
    </dataValidation>
    <dataValidation type="whole" allowBlank="1" showInputMessage="1" showErrorMessage="1" errorTitle="Letna stopnja izkoriščenosti" error="odstotek (celoštevilska vrednost)" sqref="V123 AF123 WVN497:WVN498 WLR497:WLR498 WBV497:WBV498 VRZ497:VRZ498 VID497:VID498 UYH497:UYH498 UOL497:UOL498 UEP497:UEP498 TUT497:TUT498 TKX497:TKX498 TBB497:TBB498 SRF497:SRF498 SHJ497:SHJ498 RXN497:RXN498 RNR497:RNR498 RDV497:RDV498 QTZ497:QTZ498 QKD497:QKD498 QAH497:QAH498 PQL497:PQL498 PGP497:PGP498 OWT497:OWT498 OMX497:OMX498 ODB497:ODB498 NTF497:NTF498 NJJ497:NJJ498 MZN497:MZN498 MPR497:MPR498 MFV497:MFV498 LVZ497:LVZ498 LMD497:LMD498 LCH497:LCH498 KSL497:KSL498 KIP497:KIP498 JYT497:JYT498 JOX497:JOX498 JFB497:JFB498 IVF497:IVF498 ILJ497:ILJ498 IBN497:IBN498 HRR497:HRR498 HHV497:HHV498 GXZ497:GXZ498 GOD497:GOD498 GEH497:GEH498 FUL497:FUL498 FKP497:FKP498 FAT497:FAT498 EQX497:EQX498 EHB497:EHB498 DXF497:DXF498 DNJ497:DNJ498 DDN497:DDN498 CTR497:CTR498 CJV497:CJV498 BZZ497:BZZ498 BQD497:BQD498 BGH497:BGH498 AWL497:AWL498 AMP497:AMP498 ACT497:ACT498 SX497:SX498 JB497:JB498 AF620 GO620 QK620 AAG620 AKC620 ATY620 BDU620 BNQ620 BXM620 CHI620 CRE620 DBA620 DKW620 DUS620 EEO620 EOK620 EYG620 FIC620 FRY620 GBU620 GLQ620 GVM620 HFI620 HPE620 HZA620 IIW620 ISS620 JCO620 JMK620 JWG620 KGC620 KPY620 KZU620 LJQ620 LTM620 MDI620 MNE620 MXA620 NGW620 NQS620 OAO620 OKK620 OUG620 PEC620 PNY620 PXU620 QHQ620 QRM620 RBI620 RLE620 RVA620 SEW620 SOS620 V603:V611 GE603:GE611 QA603:QA611 ZW603:ZW611 AJS603:AJS611 ATO603:ATO611 BDK603:BDK611 BNG603:BNG611 BXC603:BXC611 CGY603:CGY611 CQU603:CQU611 DAQ603:DAQ611 DKM603:DKM611 DUI603:DUI611 EEE603:EEE611 EOA603:EOA611 EXW603:EXW611 FHS603:FHS611 FRO603:FRO611 GBK603:GBK611 GLG603:GLG611 GVC603:GVC611 HEY603:HEY611 HOU603:HOU611 HYQ603:HYQ611 IIM603:IIM611 ISI603:ISI611 JCE603:JCE611 JMA603:JMA611 JVW603:JVW611 KFS603:KFS611 KPO603:KPO611 KZK603:KZK611 LJG603:LJG611 LTC603:LTC611 MCY603:MCY611 MMU603:MMU611 MWQ603:MWQ611 NGM603:NGM611 NQI603:NQI611 OAE603:OAE611 OKA603:OKA611 OTW603:OTW611 PDS603:PDS611 PNO603:PNO611 PXK603:PXK611 QHG603:QHG611 QRC603:QRC611 RAY603:RAY611 RKU603:RKU611 RUQ603:RUQ611 SEM603:SEM611 SOI603:SOI611 V539:V547 SX502 ACT502 AMP502 AWL502 BGH502 BQD502 BZZ502 CJV502 CTR502 DDN502 DNJ502 DXF502 EHB502 EQX502 FAT502 FKP502 FUL502 GEH502 GOD502 GXZ502 HHV502 HRR502 IBN502 ILJ502 IVF502 JFB502 JOX502 JYT502 KIP502 KSL502 LCH502 LMD502 LVZ502 MFV502 MPR502 MZN502 NJJ502 NTF502 ODB502 OMX502 OWT502 PGP502 PQL502 QAH502 QKD502 QTZ502 RDV502 RNR502 RXN502 SHJ502 SRF502 TBB502 TKX502 TUT502 UEP502 UOL502 UYH502 VID502 VRZ502 WBV502 WLR502 WVN502 JB502 V502 V78:W78 WWD510:WWD520 WMH510:WMH520 WCL510:WCL520 VSP510:VSP520 VIT510:VIT520 UYX510:UYX520 UPB510:UPB520 UFF510:UFF520 TVJ510:TVJ520 TLN510:TLN520 TBR510:TBR520 SRV510:SRV520 SHZ510:SHZ520 RYD510:RYD520 ROH510:ROH520 REL510:REL520 QUP510:QUP520 QKT510:QKT520 QAX510:QAX520 PRB510:PRB520 PHF510:PHF520 OXJ510:OXJ520 ONN510:ONN520 ODR510:ODR520 NTV510:NTV520 NJZ510:NJZ520 NAD510:NAD520 MQH510:MQH520 MGL510:MGL520 LWP510:LWP520 LMT510:LMT520 LCX510:LCX520 KTB510:KTB520 KJF510:KJF520 JZJ510:JZJ520 JPN510:JPN520 JFR510:JFR520 IVV510:IVV520 ILZ510:ILZ520 ICD510:ICD520 HSH510:HSH520 HIL510:HIL520 GYP510:GYP520 GOT510:GOT520 GEX510:GEX520 FVB510:FVB520 FLF510:FLF520 FBJ510:FBJ520 ERN510:ERN520 EHR510:EHR520 DXV510:DXV520 DNZ510:DNZ520 DED510:DED520 CUH510:CUH520 CKL510:CKL520 CAP510:CAP520 BQT510:BQT520 BGX510:BGX520 AXB510:AXB520 ANF510:ANF520 ADJ510:ADJ520 TN510:TN520 JR510:JR520 V510:V520 V522:V527 V559:V562 V530:V537 SEM613:SEM653 SOI613:SOI653 V613:V653 GE613:GE653 QA613:QA653 ZW613:ZW653 AJS613:AJS653 ATO613:ATO653 BDK613:BDK653 BNG613:BNG653 BXC613:BXC653 CGY613:CGY653 CQU613:CQU653 DAQ613:DAQ653 DKM613:DKM653 DUI613:DUI653 EEE613:EEE653 EOA613:EOA653 EXW613:EXW653 FHS613:FHS653 FRO613:FRO653 GBK613:GBK653 GLG613:GLG653 GVC613:GVC653 HEY613:HEY653 HOU613:HOU653 HYQ613:HYQ653 IIM613:IIM653 ISI613:ISI653 JCE613:JCE653 JMA613:JMA653 JVW613:JVW653 KFS613:KFS653 KPO613:KPO653 KZK613:KZK653 LJG613:LJG653 LTC613:LTC653 MCY613:MCY653 MMU613:MMU653 MWQ613:MWQ653 NGM613:NGM653 NQI613:NQI653 OAE613:OAE653 OKA613:OKA653 OTW613:OTW653 PDS613:PDS653 PNO613:PNO653 PXK613:PXK653 QHG613:QHG653 QRC613:QRC653 RAY613:RAY653 RKU613:RKU653 RUQ613:RUQ653 WWD574:WWD593 JR574:JR593 TN574:TN593 ADJ574:ADJ593 ANF574:ANF593 AXB574:AXB593 BGX574:BGX593 BQT574:BQT593 CAP574:CAP593 CKL574:CKL593 CUH574:CUH593 DED574:DED593 DNZ574:DNZ593 DXV574:DXV593 EHR574:EHR593 ERN574:ERN593 FBJ574:FBJ593 FLF574:FLF593 FVB574:FVB593 GEX574:GEX593 GOT574:GOT593 GYP574:GYP593 HIL574:HIL593 HSH574:HSH593 ICD574:ICD593 ILZ574:ILZ593 IVV574:IVV593 JFR574:JFR593 JPN574:JPN593 JZJ574:JZJ593 KJF574:KJF593 KTB574:KTB593 LCX574:LCX593 LMT574:LMT593 LWP574:LWP593 MGL574:MGL593 MQH574:MQH593 NAD574:NAD593 NJZ574:NJZ593 NTV574:NTV593 ODR574:ODR593 ONN574:ONN593 OXJ574:OXJ593 PHF574:PHF593 PRB574:PRB593 QAX574:QAX593 QKT574:QKT593 QUP574:QUP593 REL574:REL593 ROH574:ROH593 RYD574:RYD593 SHZ574:SHZ593 SRV574:SRV593 TBR574:TBR593 TLN574:TLN593 TVJ574:TVJ593 UFF574:UFF593 UPB574:UPB593 UYX574:UYX593 VIT574:VIT593 VSP574:VSP593 WCL574:WCL593 WMH574:WMH593 V575:V593 V791:V836 AF883:AF938 KB883:KB938 TX883:TX938 ADT883:ADT938 ANP883:ANP938 AXL883:AXL938 BHH883:BHH938 BRD883:BRD938 CAZ883:CAZ938 CKV883:CKV938 CUR883:CUR938 DEN883:DEN938 DOJ883:DOJ938 DYF883:DYF938 EIB883:EIB938 ERX883:ERX938 FBT883:FBT938 FLP883:FLP938 FVL883:FVL938 GFH883:GFH938 GPD883:GPD938 GYZ883:GYZ938 HIV883:HIV938 HSR883:HSR938 ICN883:ICN938 IMJ883:IMJ938 IWF883:IWF938 JGB883:JGB938 JPX883:JPX938 JZT883:JZT938 KJP883:KJP938 KTL883:KTL938 LDH883:LDH938 LND883:LND938 LWZ883:LWZ938 MGV883:MGV938 MQR883:MQR938 NAN883:NAN938 NKJ883:NKJ938 NUF883:NUF938 OEB883:OEB938 ONX883:ONX938 OXT883:OXT938 PHP883:PHP938 PRL883:PRL938 QBH883:QBH938 QLD883:QLD938 QUZ883:QUZ938 REV883:REV938 ROR883:ROR938 RYN883:RYN938 SIJ883:SIJ938 SSF883:SSF938 TCB883:TCB938 TLX883:TLX938 TVT883:TVT938 UFP883:UFP938 UPL883:UPL938 UZH883:UZH938 VJD883:VJD938 VSZ883:VSZ938 WCV883:WCV938 WMR883:WMR938 WWN883:WWN938 V883:V938 JR883:JR938 TN883:TN938 ADJ883:ADJ938 ANF883:ANF938 AXB883:AXB938 BGX883:BGX938 BQT883:BQT938 CAP883:CAP938 CKL883:CKL938 CUH883:CUH938 DED883:DED938 DNZ883:DNZ938 DXV883:DXV938 EHR883:EHR938 ERN883:ERN938 FBJ883:FBJ938 FLF883:FLF938 FVB883:FVB938 GEX883:GEX938 GOT883:GOT938 GYP883:GYP938 HIL883:HIL938 HSH883:HSH938 ICD883:ICD938 ILZ883:ILZ938 IVV883:IVV938 JFR883:JFR938 JPN883:JPN938 JZJ883:JZJ938 KJF883:KJF938 KTB883:KTB938 LCX883:LCX938 LMT883:LMT938 LWP883:LWP938 MGL883:MGL938 MQH883:MQH938 NAD883:NAD938 NJZ883:NJZ938 NTV883:NTV938 ODR883:ODR938 ONN883:ONN938 OXJ883:OXJ938 PHF883:PHF938 PRB883:PRB938 QAX883:QAX938 QKT883:QKT938 QUP883:QUP938 REL883:REL938 ROH883:ROH938 RYD883:RYD938 SHZ883:SHZ938 SRV883:SRV938 TBR883:TBR938 TLN883:TLN938 TVJ883:TVJ938 UFF883:UFF938 UPB883:UPB938 UYX883:UYX938 VIT883:VIT938 VSP883:VSP938 WCL883:WCL938 WMH883:WMH938 WWD883:WWD938 V953 JR953 TN953 ADJ953 ANF953 AXB953 BGX953 BQT953 CAP953 CKL953 CUH953 DED953 DNZ953 DXV953 EHR953 ERN953 FBJ953 FLF953 FVB953 GEX953 GOT953 GYP953 HIL953 HSH953 ICD953 ILZ953 IVV953 JFR953 JPN953 JZJ953 KJF953 KTB953 LCX953 LMT953 LWP953 MGL953 MQH953 NAD953 NJZ953 NTV953 ODR953 ONN953 OXJ953 PHF953 PRB953 QAX953 QKT953 QUP953 REL953 ROH953 RYD953 SHZ953 SRV953 TBR953 TLN953 TVJ953 UFF953 UPB953 UYX953 VIT953 VSP953 WCL953 WMH953 WWD953 V955:V979 JR955:JR979 TN955:TN979 ADJ955:ADJ979 ANF955:ANF979 AXB955:AXB979 BGX955:BGX979 BQT955:BQT979 CAP955:CAP979 CKL955:CKL979 CUH955:CUH979 DED955:DED979 DNZ955:DNZ979 DXV955:DXV979 EHR955:EHR979 ERN955:ERN979 FBJ955:FBJ979 FLF955:FLF979 FVB955:FVB979 GEX955:GEX979 GOT955:GOT979 GYP955:GYP979 HIL955:HIL979 HSH955:HSH979 ICD955:ICD979 ILZ955:ILZ979 IVV955:IVV979 JFR955:JFR979 JPN955:JPN979 JZJ955:JZJ979 KJF955:KJF979 KTB955:KTB979 LCX955:LCX979 LMT955:LMT979 LWP955:LWP979 MGL955:MGL979 MQH955:MQH979 NAD955:NAD979 NJZ955:NJZ979 NTV955:NTV979 ODR955:ODR979 ONN955:ONN979 OXJ955:OXJ979 PHF955:PHF979 PRB955:PRB979 QAX955:QAX979 QKT955:QKT979 QUP955:QUP979 REL955:REL979 ROH955:ROH979 RYD955:RYD979 SHZ955:SHZ979 SRV955:SRV979 TBR955:TBR979 TLN955:TLN979 TVJ955:TVJ979 UFF955:UFF979 UPB955:UPB979 UYX955:UYX979 VIT955:VIT979 VSP955:VSP979 WCL955:WCL979 WMH955:WMH979 WWD955:WWD979 V865:V881 JR865:JR881 TN865:TN881 ADJ865:ADJ881 ANF865:ANF881 AXB865:AXB881 BGX865:BGX881 BQT865:BQT881 CAP865:CAP881 CKL865:CKL881 CUH865:CUH881 DED865:DED881 DNZ865:DNZ881 DXV865:DXV881 EHR865:EHR881 ERN865:ERN881 FBJ865:FBJ881 FLF865:FLF881 FVB865:FVB881 GEX865:GEX881 GOT865:GOT881 GYP865:GYP881 HIL865:HIL881 HSH865:HSH881 ICD865:ICD881 ILZ865:ILZ881 IVV865:IVV881 JFR865:JFR881 JPN865:JPN881 JZJ865:JZJ881 KJF865:KJF881 KTB865:KTB881 LCX865:LCX881 LMT865:LMT881 LWP865:LWP881 MGL865:MGL881 MQH865:MQH881 NAD865:NAD881 NJZ865:NJZ881 NTV865:NTV881 ODR865:ODR881 ONN865:ONN881 OXJ865:OXJ881 PHF865:PHF881 PRB865:PRB881 QAX865:QAX881 QKT865:QKT881 QUP865:QUP881 REL865:REL881 ROH865:ROH881 RYD865:RYD881 SHZ865:SHZ881 SRV865:SRV881 TBR865:TBR881 TLN865:TLN881 TVJ865:TVJ881 UFF865:UFF881 UPB865:UPB881 UYX865:UYX881 VIT865:VIT881 VSP865:VSP881 WCL865:WCL881 WMH865:WMH881 WWD865:WWD881" xr:uid="{00000000-0002-0000-0000-00000C000000}">
      <formula1>0</formula1>
      <formula2>100</formula2>
    </dataValidation>
    <dataValidation type="whole" allowBlank="1" showErrorMessage="1" errorTitle="Stopnja odpisanosti" error="odstotek (celoštevilska vrednost)" sqref="W296:W302 JS296:JS302 TO296:TO302 ADK296:ADK302 ANG296:ANG302 AXC296:AXC302 BGY296:BGY302 BQU296:BQU302 CAQ296:CAQ302 CKM296:CKM302 CUI296:CUI302 DEE296:DEE302 DOA296:DOA302 DXW296:DXW302 EHS296:EHS302 ERO296:ERO302 FBK296:FBK302 FLG296:FLG302 FVC296:FVC302 GEY296:GEY302 GOU296:GOU302 GYQ296:GYQ302 HIM296:HIM302 HSI296:HSI302 ICE296:ICE302 IMA296:IMA302 IVW296:IVW302 JFS296:JFS302 JPO296:JPO302 JZK296:JZK302 KJG296:KJG302 KTC296:KTC302 LCY296:LCY302 LMU296:LMU302 LWQ296:LWQ302 MGM296:MGM302 MQI296:MQI302 NAE296:NAE302 NKA296:NKA302 NTW296:NTW302 ODS296:ODS302 ONO296:ONO302 OXK296:OXK302 PHG296:PHG302 PRC296:PRC302 QAY296:QAY302 QKU296:QKU302 QUQ296:QUQ302 REM296:REM302 ROI296:ROI302 RYE296:RYE302 SIA296:SIA302 SRW296:SRW302 TBS296:TBS302 TLO296:TLO302 TVK296:TVK302 UFG296:UFG302 UPC296:UPC302 UYY296:UYY302 VIU296:VIU302 VSQ296:VSQ302 WCM296:WCM302 WMI296:WMI302 WWE296:WWE302" xr:uid="{00000000-0002-0000-0000-00000D000000}">
      <formula1>0</formula1>
      <formula2>100</formula2>
    </dataValidation>
    <dataValidation type="textLength" allowBlank="1" showErrorMessage="1" sqref="X70:X73 X58 X90:X91 X53:X54 X50 X296:X302 JT296:JT302 TP296:TP302 ADL296:ADL302 ANH296:ANH302 AXD296:AXD302 BGZ296:BGZ302 BQV296:BQV302 CAR296:CAR302 CKN296:CKN302 CUJ296:CUJ302 DEF296:DEF302 DOB296:DOB302 DXX296:DXX302 EHT296:EHT302 ERP296:ERP302 FBL296:FBL302 FLH296:FLH302 FVD296:FVD302 GEZ296:GEZ302 GOV296:GOV302 GYR296:GYR302 HIN296:HIN302 HSJ296:HSJ302 ICF296:ICF302 IMB296:IMB302 IVX296:IVX302 JFT296:JFT302 JPP296:JPP302 JZL296:JZL302 KJH296:KJH302 KTD296:KTD302 LCZ296:LCZ302 LMV296:LMV302 LWR296:LWR302 MGN296:MGN302 MQJ296:MQJ302 NAF296:NAF302 NKB296:NKB302 NTX296:NTX302 ODT296:ODT302 ONP296:ONP302 OXL296:OXL302 PHH296:PHH302 PRD296:PRD302 QAZ296:QAZ302 QKV296:QKV302 QUR296:QUR302 REN296:REN302 ROJ296:ROJ302 RYF296:RYF302 SIB296:SIB302 SRX296:SRX302 TBT296:TBT302 TLP296:TLP302 TVL296:TVL302 UFH296:UFH302 UPD296:UPD302 UYZ296:UYZ302 VIV296:VIV302 VSR296:VSR302 WCN296:WCN302 WMJ296:WMJ302 WWF296:WWF302" xr:uid="{00000000-0002-0000-0000-00000E000000}">
      <formula1>0</formula1>
      <formula2>100</formula2>
    </dataValidation>
    <dataValidation type="whole" allowBlank="1" showInputMessage="1" showErrorMessage="1" errorTitle="Stopnja odpisanosti" error="odstotek (celoštevilska vrednost)" sqref="W126:W127 W113 W120:W122 W115 W107:W108 W110:W111 W124 WVO497:WVO498 WLS497:WLS498 WBW497:WBW498 VSA497:VSA498 VIE497:VIE498 UYI497:UYI498 UOM497:UOM498 UEQ497:UEQ498 TUU497:TUU498 TKY497:TKY498 TBC497:TBC498 SRG497:SRG498 SHK497:SHK498 RXO497:RXO498 RNS497:RNS498 RDW497:RDW498 QUA497:QUA498 QKE497:QKE498 QAI497:QAI498 PQM497:PQM498 PGQ497:PGQ498 OWU497:OWU498 OMY497:OMY498 ODC497:ODC498 NTG497:NTG498 NJK497:NJK498 MZO497:MZO498 MPS497:MPS498 MFW497:MFW498 LWA497:LWA498 LME497:LME498 LCI497:LCI498 KSM497:KSM498 KIQ497:KIQ498 JYU497:JYU498 JOY497:JOY498 JFC497:JFC498 IVG497:IVG498 ILK497:ILK498 IBO497:IBO498 HRS497:HRS498 HHW497:HHW498 GYA497:GYA498 GOE497:GOE498 GEI497:GEI498 FUM497:FUM498 FKQ497:FKQ498 FAU497:FAU498 EQY497:EQY498 EHC497:EHC498 DXG497:DXG498 DNK497:DNK498 DDO497:DDO498 CTS497:CTS498 CJW497:CJW498 CAA497:CAA498 BQE497:BQE498 BGI497:BGI498 AWM497:AWM498 AMQ497:AMQ498 ACU497:ACU498 SY497:SY498 JC497:JC498 W603:W611 GF603:GF611 QB603:QB611 ZX603:ZX611 AJT603:AJT611 ATP603:ATP611 BDL603:BDL611 BNH603:BNH611 BXD603:BXD611 CGZ603:CGZ611 CQV603:CQV611 DAR603:DAR611 DKN603:DKN611 DUJ603:DUJ611 EEF603:EEF611 EOB603:EOB611 EXX603:EXX611 FHT603:FHT611 FRP603:FRP611 GBL603:GBL611 GLH603:GLH611 GVD603:GVD611 HEZ603:HEZ611 HOV603:HOV611 HYR603:HYR611 IIN603:IIN611 ISJ603:ISJ611 JCF603:JCF611 JMB603:JMB611 JVX603:JVX611 KFT603:KFT611 KPP603:KPP611 KZL603:KZL611 LJH603:LJH611 LTD603:LTD611 MCZ603:MCZ611 MMV603:MMV611 MWR603:MWR611 NGN603:NGN611 NQJ603:NQJ611 OAF603:OAF611 OKB603:OKB611 OTX603:OTX611 PDT603:PDT611 PNP603:PNP611 PXL603:PXL611 QHH603:QHH611 QRD603:QRD611 RAZ603:RAZ611 RKV603:RKV611 RUR603:RUR611 SEN603:SEN611 SOJ603:SOJ611 W557:W559 W502 SY502 ACU502 AMQ502 AWM502 BGI502 BQE502 CAA502 CJW502 CTS502 DDO502 DNK502 DXG502 EHC502 EQY502 FAU502 FKQ502 FUM502 GEI502 GOE502 GYA502 HHW502 HRS502 IBO502 ILK502 IVG502 JFC502 JOY502 JYU502 KIQ502 KSM502 LCI502 LME502 LWA502 MFW502 MPS502 MZO502 NJK502 NTG502 ODC502 OMY502 OWU502 PGQ502 PQM502 QAI502 QKE502 QUA502 RDW502 RNS502 RXO502 SHK502 SRG502 TBC502 TKY502 TUU502 UEQ502 UOM502 UYI502 VIE502 VSA502 WBW502 WLS502 WVO502 JC502 W105 WWE510:WWE520 WMI510:WMI520 WCM510:WCM520 VSQ510:VSQ520 VIU510:VIU520 UYY510:UYY520 UPC510:UPC520 UFG510:UFG520 TVK510:TVK520 TLO510:TLO520 TBS510:TBS520 SRW510:SRW520 SIA510:SIA520 RYE510:RYE520 ROI510:ROI520 REM510:REM520 QUQ510:QUQ520 QKU510:QKU520 QAY510:QAY520 PRC510:PRC520 PHG510:PHG520 OXK510:OXK520 ONO510:ONO520 ODS510:ODS520 NTW510:NTW520 NKA510:NKA520 NAE510:NAE520 MQI510:MQI520 MGM510:MGM520 LWQ510:LWQ520 LMU510:LMU520 LCY510:LCY520 KTC510:KTC520 KJG510:KJG520 JZK510:JZK520 JPO510:JPO520 JFS510:JFS520 IVW510:IVW520 IMA510:IMA520 ICE510:ICE520 HSI510:HSI520 HIM510:HIM520 GYQ510:GYQ520 GOU510:GOU520 GEY510:GEY520 FVC510:FVC520 FLG510:FLG520 FBK510:FBK520 ERO510:ERO520 EHS510:EHS520 DXW510:DXW520 DOA510:DOA520 DEE510:DEE520 CUI510:CUI520 CKM510:CKM520 CAQ510:CAQ520 BQU510:BQU520 BGY510:BGY520 AXC510:AXC520 ANG510:ANG520 ADK510:ADK520 TO510:TO520 JS510:JS520 W510:W520 W522:W547 SEN613:SEN653 SOJ613:SOJ653 W613:W653 GF613:GF653 QB613:QB653 ZX613:ZX653 AJT613:AJT653 ATP613:ATP653 BDL613:BDL653 BNH613:BNH653 BXD613:BXD653 CGZ613:CGZ653 CQV613:CQV653 DAR613:DAR653 DKN613:DKN653 DUJ613:DUJ653 EEF613:EEF653 EOB613:EOB653 EXX613:EXX653 FHT613:FHT653 FRP613:FRP653 GBL613:GBL653 GLH613:GLH653 GVD613:GVD653 HEZ613:HEZ653 HOV613:HOV653 HYR613:HYR653 IIN613:IIN653 ISJ613:ISJ653 JCF613:JCF653 JMB613:JMB653 JVX613:JVX653 KFT613:KFT653 KPP613:KPP653 KZL613:KZL653 LJH613:LJH653 LTD613:LTD653 MCZ613:MCZ653 MMV613:MMV653 MWR613:MWR653 NGN613:NGN653 NQJ613:NQJ653 OAF613:OAF653 OKB613:OKB653 OTX613:OTX653 PDT613:PDT653 PNP613:PNP653 PXL613:PXL653 QHH613:QHH653 QRD613:QRD653 RAZ613:RAZ653 RKV613:RKV653 RUR613:RUR653 W574:W593 JS574:JS593 TO574:TO593 ADK574:ADK593 ANG574:ANG593 AXC574:AXC593 BGY574:BGY593 BQU574:BQU593 CAQ574:CAQ593 CKM574:CKM593 CUI574:CUI593 DEE574:DEE593 DOA574:DOA593 DXW574:DXW593 EHS574:EHS593 ERO574:ERO593 FBK574:FBK593 FLG574:FLG593 FVC574:FVC593 GEY574:GEY593 GOU574:GOU593 GYQ574:GYQ593 HIM574:HIM593 HSI574:HSI593 ICE574:ICE593 IMA574:IMA593 IVW574:IVW593 JFS574:JFS593 JPO574:JPO593 JZK574:JZK593 KJG574:KJG593 KTC574:KTC593 LCY574:LCY593 LMU574:LMU593 LWQ574:LWQ593 MGM574:MGM593 MQI574:MQI593 NAE574:NAE593 NKA574:NKA593 NTW574:NTW593 ODS574:ODS593 ONO574:ONO593 OXK574:OXK593 PHG574:PHG593 PRC574:PRC593 QAY574:QAY593 QKU574:QKU593 QUQ574:QUQ593 REM574:REM593 ROI574:ROI593 RYE574:RYE593 SIA574:SIA593 SRW574:SRW593 TBS574:TBS593 TLO574:TLO593 TVK574:TVK593 UFG574:UFG593 UPC574:UPC593 UYY574:UYY593 VIU574:VIU593 VSQ574:VSQ593 WCM574:WCM593 WMI574:WMI593 WWE574:WWE593 V574 W791:W836 W883:W938 JS883:JS938 TO883:TO938 ADK883:ADK938 ANG883:ANG938 AXC883:AXC938 BGY883:BGY938 BQU883:BQU938 CAQ883:CAQ938 CKM883:CKM938 CUI883:CUI938 DEE883:DEE938 DOA883:DOA938 DXW883:DXW938 EHS883:EHS938 ERO883:ERO938 FBK883:FBK938 FLG883:FLG938 FVC883:FVC938 GEY883:GEY938 GOU883:GOU938 GYQ883:GYQ938 HIM883:HIM938 HSI883:HSI938 ICE883:ICE938 IMA883:IMA938 IVW883:IVW938 JFS883:JFS938 JPO883:JPO938 JZK883:JZK938 KJG883:KJG938 KTC883:KTC938 LCY883:LCY938 LMU883:LMU938 LWQ883:LWQ938 MGM883:MGM938 MQI883:MQI938 NAE883:NAE938 NKA883:NKA938 NTW883:NTW938 ODS883:ODS938 ONO883:ONO938 OXK883:OXK938 PHG883:PHG938 PRC883:PRC938 QAY883:QAY938 QKU883:QKU938 QUQ883:QUQ938 REM883:REM938 ROI883:ROI938 RYE883:RYE938 SIA883:SIA938 SRW883:SRW938 TBS883:TBS938 TLO883:TLO938 TVK883:TVK938 UFG883:UFG938 UPC883:UPC938 UYY883:UYY938 VIU883:VIU938 VSQ883:VSQ938 WCM883:WCM938 WMI883:WMI938 WWE883:WWE938 W953:W979 JS953:JS979 TO953:TO979 ADK953:ADK979 ANG953:ANG979 AXC953:AXC979 BGY953:BGY979 BQU953:BQU979 CAQ953:CAQ979 CKM953:CKM979 CUI953:CUI979 DEE953:DEE979 DOA953:DOA979 DXW953:DXW979 EHS953:EHS979 ERO953:ERO979 FBK953:FBK979 FLG953:FLG979 FVC953:FVC979 GEY953:GEY979 GOU953:GOU979 GYQ953:GYQ979 HIM953:HIM979 HSI953:HSI979 ICE953:ICE979 IMA953:IMA979 IVW953:IVW979 JFS953:JFS979 JPO953:JPO979 JZK953:JZK979 KJG953:KJG979 KTC953:KTC979 LCY953:LCY979 LMU953:LMU979 LWQ953:LWQ979 MGM953:MGM979 MQI953:MQI979 NAE953:NAE979 NKA953:NKA979 NTW953:NTW979 ODS953:ODS979 ONO953:ONO979 OXK953:OXK979 PHG953:PHG979 PRC953:PRC979 QAY953:QAY979 QKU953:QKU979 QUQ953:QUQ979 REM953:REM979 ROI953:ROI979 RYE953:RYE979 SIA953:SIA979 SRW953:SRW979 TBS953:TBS979 TLO953:TLO979 TVK953:TVK979 UFG953:UFG979 UPC953:UPC979 UYY953:UYY979 VIU953:VIU979 VSQ953:VSQ979 WCM953:WCM979 WMI953:WMI979 WWE953:WWE979 W865:W881 JS865:JS881 TO865:TO881 ADK865:ADK881 ANG865:ANG881 AXC865:AXC881 BGY865:BGY881 BQU865:BQU881 CAQ865:CAQ881 CKM865:CKM881 CUI865:CUI881 DEE865:DEE881 DOA865:DOA881 DXW865:DXW881 EHS865:EHS881 ERO865:ERO881 FBK865:FBK881 FLG865:FLG881 FVC865:FVC881 GEY865:GEY881 GOU865:GOU881 GYQ865:GYQ881 HIM865:HIM881 HSI865:HSI881 ICE865:ICE881 IMA865:IMA881 IVW865:IVW881 JFS865:JFS881 JPO865:JPO881 JZK865:JZK881 KJG865:KJG881 KTC865:KTC881 LCY865:LCY881 LMU865:LMU881 LWQ865:LWQ881 MGM865:MGM881 MQI865:MQI881 NAE865:NAE881 NKA865:NKA881 NTW865:NTW881 ODS865:ODS881 ONO865:ONO881 OXK865:OXK881 PHG865:PHG881 PRC865:PRC881 QAY865:QAY881 QKU865:QKU881 QUQ865:QUQ881 REM865:REM881 ROI865:ROI881 RYE865:RYE881 SIA865:SIA881 SRW865:SRW881 TBS865:TBS881 TLO865:TLO881 TVK865:TVK881 UFG865:UFG881 UPC865:UPC881 UYY865:UYY881 VIU865:VIU881 VSQ865:VSQ881 WCM865:WCM881 WMI865:WMI881 WWE865:WWE881" xr:uid="{00000000-0002-0000-0000-00000F000000}">
      <formula1>0</formula1>
      <formula2>100</formula2>
    </dataValidation>
    <dataValidation type="textLength" allowBlank="1" showInputMessage="1" showErrorMessage="1" sqref="WVP497:WVP498 WLT497:WLT498 WBX497:WBX498 VSB497:VSB498 VIF497:VIF498 UYJ497:UYJ498 UON497:UON498 UER497:UER498 TUV497:TUV498 TKZ497:TKZ498 TBD497:TBD498 SRH497:SRH498 SHL497:SHL498 RXP497:RXP498 RNT497:RNT498 RDX497:RDX498 QUB497:QUB498 QKF497:QKF498 QAJ497:QAJ498 PQN497:PQN498 PGR497:PGR498 OWV497:OWV498 OMZ497:OMZ498 ODD497:ODD498 NTH497:NTH498 NJL497:NJL498 MZP497:MZP498 MPT497:MPT498 MFX497:MFX498 LWB497:LWB498 LMF497:LMF498 LCJ497:LCJ498 KSN497:KSN498 KIR497:KIR498 JYV497:JYV498 JOZ497:JOZ498 JFD497:JFD498 IVH497:IVH498 ILL497:ILL498 IBP497:IBP498 HRT497:HRT498 HHX497:HHX498 GYB497:GYB498 GOF497:GOF498 GEJ497:GEJ498 FUN497:FUN498 FKR497:FKR498 FAV497:FAV498 EQZ497:EQZ498 EHD497:EHD498 DXH497:DXH498 DNL497:DNL498 DDP497:DDP498 CTT497:CTT498 CJX497:CJX498 CAB497:CAB498 BQF497:BQF498 BGJ497:BGJ498 AWN497:AWN498 AMR497:AMR498 ACV497:ACV498 SZ497:SZ498 JD497:JD498 X120:X135 X603:X611 GG603:GG611 QC603:QC611 ZY603:ZY611 AJU603:AJU611 ATQ603:ATQ611 BDM603:BDM611 BNI603:BNI611 BXE603:BXE611 CHA603:CHA611 CQW603:CQW611 DAS603:DAS611 DKO603:DKO611 DUK603:DUK611 EEG603:EEG611 EOC603:EOC611 EXY603:EXY611 FHU603:FHU611 FRQ603:FRQ611 GBM603:GBM611 GLI603:GLI611 GVE603:GVE611 HFA603:HFA611 HOW603:HOW611 HYS603:HYS611 IIO603:IIO611 ISK603:ISK611 JCG603:JCG611 JMC603:JMC611 JVY603:JVY611 KFU603:KFU611 KPQ603:KPQ611 KZM603:KZM611 LJI603:LJI611 LTE603:LTE611 MDA603:MDA611 MMW603:MMW611 MWS603:MWS611 NGO603:NGO611 NQK603:NQK611 OAG603:OAG611 OKC603:OKC611 OTY603:OTY611 PDU603:PDU611 PNQ603:PNQ611 PXM603:PXM611 QHI603:QHI611 QRE603:QRE611 RBA603:RBA611 RKW603:RKW611 RUS603:RUS611 SEO603:SEO611 SOK603:SOK611 SEO613:SEO653 X57 X102:X103 X51 X55 X59:X63 X94:X97 X41:X46 X48:X49 X74:X89 WWF510:WWF520 WMJ510:WMJ520 WCN510:WCN520 VSR510:VSR520 VIV510:VIV520 UYZ510:UYZ520 UPD510:UPD520 UFH510:UFH520 TVL510:TVL520 TLP510:TLP520 TBT510:TBT520 SRX510:SRX520 SIB510:SIB520 RYF510:RYF520 ROJ510:ROJ520 REN510:REN520 QUR510:QUR520 QKV510:QKV520 QAZ510:QAZ520 PRD510:PRD520 PHH510:PHH520 OXL510:OXL520 ONP510:ONP520 ODT510:ODT520 NTX510:NTX520 NKB510:NKB520 NAF510:NAF520 MQJ510:MQJ520 MGN510:MGN520 LWR510:LWR520 LMV510:LMV520 LCZ510:LCZ520 KTD510:KTD520 KJH510:KJH520 JZL510:JZL520 JPP510:JPP520 JFT510:JFT520 IVX510:IVX520 IMB510:IMB520 ICF510:ICF520 HSJ510:HSJ520 HIN510:HIN520 GYR510:GYR520 GOV510:GOV520 GEZ510:GEZ520 FVD510:FVD520 FLH510:FLH520 FBL510:FBL520 ERP510:ERP520 EHT510:EHT520 DXX510:DXX520 DOB510:DOB520 DEF510:DEF520 CUJ510:CUJ520 CKN510:CKN520 CAR510:CAR520 BQV510:BQV520 BGZ510:BGZ520 AXD510:AXD520 ANH510:ANH520 ADL510:ADL520 TP510:TP520 JT510:JT520 X510:X520 X522:X548 X557:X558 AF544:AF546 AU563 AF528 AF536:AF538 AF522 AF534 AF530 AF563 AI545:AI546 AF570 SOK613:SOK653 X613:X653 GG613:GG653 QC613:QC653 ZY613:ZY653 AJU613:AJU653 ATQ613:ATQ653 BDM613:BDM653 BNI613:BNI653 BXE613:BXE653 CHA613:CHA653 CQW613:CQW653 DAS613:DAS653 DKO613:DKO653 DUK613:DUK653 EEG613:EEG653 EOC613:EOC653 EXY613:EXY653 FHU613:FHU653 FRQ613:FRQ653 GBM613:GBM653 GLI613:GLI653 GVE613:GVE653 HFA613:HFA653 HOW613:HOW653 HYS613:HYS653 IIO613:IIO653 ISK613:ISK653 JCG613:JCG653 JMC613:JMC653 JVY613:JVY653 KFU613:KFU653 KPQ613:KPQ653 KZM613:KZM653 LJI613:LJI653 LTE613:LTE653 MDA613:MDA653 MMW613:MMW653 MWS613:MWS653 NGO613:NGO653 NQK613:NQK653 OAG613:OAG653 OKC613:OKC653 OTY613:OTY653 PDU613:PDU653 PNQ613:PNQ653 PXM613:PXM653 QHI613:QHI653 QRE613:QRE653 RBA613:RBA653 RKW613:RKW653 RUS613:RUS653 X741:X742 JT741:JT742 TP741:TP742 ADL741:ADL742 ANH741:ANH742 AXD741:AXD742 BGZ741:BGZ742 BQV741:BQV742 CAR741:CAR742 CKN741:CKN742 CUJ741:CUJ742 DEF741:DEF742 DOB741:DOB742 DXX741:DXX742 EHT741:EHT742 ERP741:ERP742 FBL741:FBL742 FLH741:FLH742 FVD741:FVD742 GEZ741:GEZ742 GOV741:GOV742 GYR741:GYR742 HIN741:HIN742 HSJ741:HSJ742 ICF741:ICF742 IMB741:IMB742 IVX741:IVX742 JFT741:JFT742 JPP741:JPP742 JZL741:JZL742 KJH741:KJH742 KTD741:KTD742 LCZ741:LCZ742 LMV741:LMV742 LWR741:LWR742 MGN741:MGN742 MQJ741:MQJ742 NAF741:NAF742 NKB741:NKB742 NTX741:NTX742 ODT741:ODT742 ONP741:ONP742 OXL741:OXL742 PHH741:PHH742 PRD741:PRD742 QAZ741:QAZ742 QKV741:QKV742 QUR741:QUR742 REN741:REN742 ROJ741:ROJ742 RYF741:RYF742 SIB741:SIB742 SRX741:SRX742 TBT741:TBT742 TLP741:TLP742 TVL741:TVL742 UFH741:UFH742 UPD741:UPD742 UYZ741:UYZ742 VIV741:VIV742 VSR741:VSR742 WCN741:WCN742 WMJ741:WMJ742 WWF741:WWF742 AF573 AE883:AE917 X791:X836 WWF883:WWM938 JT883:KA938 TP883:TW938 ADL883:ADS938 ANH883:ANO938 AXD883:AXK938 BGZ883:BHG938 BQV883:BRC938 CAR883:CAY938 CKN883:CKU938 CUJ883:CUQ938 DEF883:DEM938 DOB883:DOI938 DXX883:DYE938 EHT883:EIA938 ERP883:ERW938 FBL883:FBS938 FLH883:FLO938 FVD883:FVK938 GEZ883:GFG938 GOV883:GPC938 GYR883:GYY938 HIN883:HIU938 HSJ883:HSQ938 ICF883:ICM938 IMB883:IMI938 IVX883:IWE938 JFT883:JGA938 JPP883:JPW938 JZL883:JZS938 KJH883:KJO938 KTD883:KTK938 LCZ883:LDG938 LMV883:LNC938 LWR883:LWY938 MGN883:MGU938 MQJ883:MQQ938 NAF883:NAM938 NKB883:NKI938 NTX883:NUE938 ODT883:OEA938 ONP883:ONW938 OXL883:OXS938 PHH883:PHO938 PRD883:PRK938 QAZ883:QBG938 QKV883:QLC938 QUR883:QUY938 REN883:REU938 ROJ883:ROQ938 RYF883:RYM938 SIB883:SII938 SRX883:SSE938 TBT883:TCA938 TLP883:TLW938 TVL883:TVS938 UFH883:UFO938 UPD883:UPK938 UYZ883:UZG938 VIV883:VJC938 VSR883:VSY938 WCN883:WCU938 WMJ883:WMQ938 X883:AD938 X953:AA979 JT953:JW979 TP953:TS979 ADL953:ADO979 ANH953:ANK979 AXD953:AXG979 BGZ953:BHC979 BQV953:BQY979 CAR953:CAU979 CKN953:CKQ979 CUJ953:CUM979 DEF953:DEI979 DOB953:DOE979 DXX953:DYA979 EHT953:EHW979 ERP953:ERS979 FBL953:FBO979 FLH953:FLK979 FVD953:FVG979 GEZ953:GFC979 GOV953:GOY979 GYR953:GYU979 HIN953:HIQ979 HSJ953:HSM979 ICF953:ICI979 IMB953:IME979 IVX953:IWA979 JFT953:JFW979 JPP953:JPS979 JZL953:JZO979 KJH953:KJK979 KTD953:KTG979 LCZ953:LDC979 LMV953:LMY979 LWR953:LWU979 MGN953:MGQ979 MQJ953:MQM979 NAF953:NAI979 NKB953:NKE979 NTX953:NUA979 ODT953:ODW979 ONP953:ONS979 OXL953:OXO979 PHH953:PHK979 PRD953:PRG979 QAZ953:QBC979 QKV953:QKY979 QUR953:QUU979 REN953:REQ979 ROJ953:ROM979 RYF953:RYI979 SIB953:SIE979 SRX953:SSA979 TBT953:TBW979 TLP953:TLS979 TVL953:TVO979 UFH953:UFK979 UPD953:UPG979 UYZ953:UZC979 VIV953:VIY979 VSR953:VSU979 WCN953:WCQ979 WMJ953:WMM979 WWF953:WWI979 X865:X882 JT865:JT882 TP865:TP882 ADL865:ADL882 ANH865:ANH882 AXD865:AXD882 BGZ865:BGZ882 BQV865:BQV882 CAR865:CAR882 CKN865:CKN882 CUJ865:CUJ882 DEF865:DEF882 DOB865:DOB882 DXX865:DXX882 EHT865:EHT882 ERP865:ERP882 FBL865:FBL882 FLH865:FLH882 FVD865:FVD882 GEZ865:GEZ882 GOV865:GOV882 GYR865:GYR882 HIN865:HIN882 HSJ865:HSJ882 ICF865:ICF882 IMB865:IMB882 IVX865:IVX882 JFT865:JFT882 JPP865:JPP882 JZL865:JZL882 KJH865:KJH882 KTD865:KTD882 LCZ865:LCZ882 LMV865:LMV882 LWR865:LWR882 MGN865:MGN882 MQJ865:MQJ882 NAF865:NAF882 NKB865:NKB882 NTX865:NTX882 ODT865:ODT882 ONP865:ONP882 OXL865:OXL882 PHH865:PHH882 PRD865:PRD882 QAZ865:QAZ882 QKV865:QKV882 QUR865:QUR882 REN865:REN882 ROJ865:ROJ882 RYF865:RYF882 SIB865:SIB882 SRX865:SRX882 TBT865:TBT882 TLP865:TLP882 TVL865:TVL882 UFH865:UFH882 UPD865:UPD882 UYZ865:UYZ882 VIV865:VIV882 VSR865:VSR882 WCN865:WCN882 WMJ865:WMJ882 WWF865:WWF882 V882 JR882 TN882 ADJ882 ANF882 AXB882 BGX882 BQT882 CAP882 CKL882 CUH882 DED882 DNZ882 DXV882 EHR882 ERN882 FBJ882 FLF882 FVB882 GEX882 GOT882 GYP882 HIL882 HSH882 ICD882 ILZ882 IVV882 JFR882 JPN882 JZJ882 KJF882 KTB882 LCX882 LMT882 LWP882 MGL882 MQH882 NAD882 NJZ882 NTV882 ODR882 ONN882 OXJ882 PHF882 PRB882 QAX882 QKT882 QUP882 REL882 ROH882 RYD882 SHZ882 SRV882 TBR882 TLN882 TVJ882 UFF882 UPB882 UYX882 VIT882 VSP882 WCL882 WMH882 WWD882" xr:uid="{00000000-0002-0000-0000-000010000000}">
      <formula1>0</formula1>
      <formula2>100</formula2>
    </dataValidation>
    <dataValidation type="whole" allowBlank="1" showErrorMessage="1" errorTitle="Klasifikacija" error="Gl. zavihek Classification ali zavihek Klasifikacija_x000a_" sqref="AA58:AB58 AA53 AA296:AB302 JW296:JX302 TS296:TT302 ADO296:ADP302 ANK296:ANL302 AXG296:AXH302 BHC296:BHD302 BQY296:BQZ302 CAU296:CAV302 CKQ296:CKR302 CUM296:CUN302 DEI296:DEJ302 DOE296:DOF302 DYA296:DYB302 EHW296:EHX302 ERS296:ERT302 FBO296:FBP302 FLK296:FLL302 FVG296:FVH302 GFC296:GFD302 GOY296:GOZ302 GYU296:GYV302 HIQ296:HIR302 HSM296:HSN302 ICI296:ICJ302 IME296:IMF302 IWA296:IWB302 JFW296:JFX302 JPS296:JPT302 JZO296:JZP302 KJK296:KJL302 KTG296:KTH302 LDC296:LDD302 LMY296:LMZ302 LWU296:LWV302 MGQ296:MGR302 MQM296:MQN302 NAI296:NAJ302 NKE296:NKF302 NUA296:NUB302 ODW296:ODX302 ONS296:ONT302 OXO296:OXP302 PHK296:PHL302 PRG296:PRH302 QBC296:QBD302 QKY296:QKZ302 QUU296:QUV302 REQ296:RER302 ROM296:RON302 RYI296:RYJ302 SIE296:SIF302 SSA296:SSB302 TBW296:TBX302 TLS296:TLT302 TVO296:TVP302 UFK296:UFL302 UPG296:UPH302 UZC296:UZD302 VIY296:VIZ302 VSU296:VSV302 WCQ296:WCR302 WMM296:WMN302 WWI296:WWJ302" xr:uid="{00000000-0002-0000-0000-000011000000}">
      <formula1>1</formula1>
      <formula2>9</formula2>
    </dataValidation>
    <dataValidation type="whole" allowBlank="1" showErrorMessage="1" errorTitle="Klasifikacija" error="Gl. zavihek Classification ali zavihek Klasifikacija_x000a_" sqref="Z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SOM733 Z733 GI733 QE733 AAA733 AJW733 ATS733 BDO733 BNK733 BXG733 CHC733 CQY733 DAU733 DKQ733 DUM733 EEI733 EOE733 EYA733 FHW733 FRS733 GBO733 GLK733 GVG733 HFC733 HOY733 HYU733 IIQ733 ISM733 JCI733 JME733 JWA733 KFW733 KPS733 KZO733 LJK733 LTG733 MDC733 MMY733 MWU733 NGQ733 NQM733 OAI733 OKE733 OUA733 PDW733 PNS733 PXO733 QHK733 QRG733 RBC733 RKY733 RUU733 SEQ733 Z58 Z53 Z296:Z302 JV296:JV302 TR296:TR302 ADN296:ADN302 ANJ296:ANJ302 AXF296:AXF302 BHB296:BHB302 BQX296:BQX302 CAT296:CAT302 CKP296:CKP302 CUL296:CUL302 DEH296:DEH302 DOD296:DOD302 DXZ296:DXZ302 EHV296:EHV302 ERR296:ERR302 FBN296:FBN302 FLJ296:FLJ302 FVF296:FVF302 GFB296:GFB302 GOX296:GOX302 GYT296:GYT302 HIP296:HIP302 HSL296:HSL302 ICH296:ICH302 IMD296:IMD302 IVZ296:IVZ302 JFV296:JFV302 JPR296:JPR302 JZN296:JZN302 KJJ296:KJJ302 KTF296:KTF302 LDB296:LDB302 LMX296:LMX302 LWT296:LWT302 MGP296:MGP302 MQL296:MQL302 NAH296:NAH302 NKD296:NKD302 NTZ296:NTZ302 ODV296:ODV302 ONR296:ONR302 OXN296:OXN302 PHJ296:PHJ302 PRF296:PRF302 QBB296:QBB302 QKX296:QKX302 QUT296:QUT302 REP296:REP302 ROL296:ROL302 RYH296:RYH302 SID296:SID302 SRZ296:SRZ302 TBV296:TBV302 TLR296:TLR302 TVN296:TVN302 UFJ296:UFJ302 UPF296:UPF302 UZB296:UZB302 VIX296:VIX302 VST296:VST302 WCP296:WCP302 WML296:WML302 WWH296:WWH302" xr:uid="{00000000-0002-0000-0000-000012000000}">
      <formula1>1</formula1>
      <formula2>12</formula2>
    </dataValidation>
    <dataValidation type="whole" allowBlank="1" showErrorMessage="1" errorTitle="Klasifikacija" error="Gl. zavihek Classification ali zavihek Klasifikacija_x000a_" sqref="Y58 Y53 Y296:Y302 JU296:JU302 TQ296:TQ302 ADM296:ADM302 ANI296:ANI302 AXE296:AXE302 BHA296:BHA302 BQW296:BQW302 CAS296:CAS302 CKO296:CKO302 CUK296:CUK302 DEG296:DEG302 DOC296:DOC302 DXY296:DXY302 EHU296:EHU302 ERQ296:ERQ302 FBM296:FBM302 FLI296:FLI302 FVE296:FVE302 GFA296:GFA302 GOW296:GOW302 GYS296:GYS302 HIO296:HIO302 HSK296:HSK302 ICG296:ICG302 IMC296:IMC302 IVY296:IVY302 JFU296:JFU302 JPQ296:JPQ302 JZM296:JZM302 KJI296:KJI302 KTE296:KTE302 LDA296:LDA302 LMW296:LMW302 LWS296:LWS302 MGO296:MGO302 MQK296:MQK302 NAG296:NAG302 NKC296:NKC302 NTY296:NTY302 ODU296:ODU302 ONQ296:ONQ302 OXM296:OXM302 PHI296:PHI302 PRE296:PRE302 QBA296:QBA302 QKW296:QKW302 QUS296:QUS302 REO296:REO302 ROK296:ROK302 RYG296:RYG302 SIC296:SIC302 SRY296:SRY302 TBU296:TBU302 TLQ296:TLQ302 TVM296:TVM302 UFI296:UFI302 UPE296:UPE302 UZA296:UZA302 VIW296:VIW302 VSS296:VSS302 WCO296:WCO302 WMK296:WMK302 WWG296:WWG302" xr:uid="{00000000-0002-0000-0000-000013000000}">
      <formula1>1</formula1>
      <formula2>4</formula2>
    </dataValidation>
    <dataValidation type="whole" allowBlank="1" showInputMessage="1" showErrorMessage="1" errorTitle="Klasifikacija" error="Gl. zavihek Classification ali zavihek Klasifikacija_x000a_" sqref="AA123:AB135 Y105:Z106 AB120 Y113:Z114 AA105:AA122 AB51 AA70:AB73 AA103 AA62:AA63 AA65 AA68:AA69 AA59 AA102:AB102 AA43 AA87 AA90:AA91 AA44:AB45 AA60:AB61 AA56 AA57:AB57 AA41:AB42 AA48 AA557:AA558 AA522:AA532 AA534:AA548 AA589:AA593 JW589:JW593 TS589:TS593 ADO589:ADO593 ANK589:ANK593 AXG589:AXG593 BHC589:BHC593 BQY589:BQY593 CAU589:CAU593 CKQ589:CKQ593 CUM589:CUM593 DEI589:DEI593 DOE589:DOE593 DYA589:DYA593 EHW589:EHW593 ERS589:ERS593 FBO589:FBO593 FLK589:FLK593 FVG589:FVG593 GFC589:GFC593 GOY589:GOY593 GYU589:GYU593 HIQ589:HIQ593 HSM589:HSM593 ICI589:ICI593 IME589:IME593 IWA589:IWA593 JFW589:JFW593 JPS589:JPS593 JZO589:JZO593 KJK589:KJK593 KTG589:KTG593 LDC589:LDC593 LMY589:LMY593 LWU589:LWU593 MGQ589:MGQ593 MQM589:MQM593 NAI589:NAI593 NKE589:NKE593 NUA589:NUA593 ODW589:ODW593 ONS589:ONS593 OXO589:OXO593 PHK589:PHK593 PRG589:PRG593 QBC589:QBC593 QKY589:QKY593 QUU589:QUU593 REQ589:REQ593 ROM589:ROM593 RYI589:RYI593 SIE589:SIE593 SSA589:SSA593 TBW589:TBW593 TLS589:TLS593 TVO589:TVO593 UFK589:UFK593 UPG589:UPG593 UZC589:UZC593 VIY589:VIY593 VSU589:VSU593 WCQ589:WCQ593 WMM589:WMM593 WWI589:WWI593" xr:uid="{00000000-0002-0000-0000-000014000000}">
      <formula1>1</formula1>
      <formula2>9</formula2>
    </dataValidation>
    <dataValidation type="whole" allowBlank="1" showInputMessage="1" showErrorMessage="1" errorTitle="Klasifikacija" error="Gl. zavihek Classification ali zavihek Klasifikacija_x000a_" sqref="ACX499:ACX502 TB246:TB262 ACX246:ACX262 AMT246:AMT262 AWP246:AWP262 BGL246:BGL262 BQH246:BQH262 CAD246:CAD262 CJZ246:CJZ262 CTV246:CTV262 DDR246:DDR262 DNN246:DNN262 DXJ246:DXJ262 EHF246:EHF262 ERB246:ERB262 FAX246:FAX262 FKT246:FKT262 FUP246:FUP262 GEL246:GEL262 GOH246:GOH262 GYD246:GYD262 HHZ246:HHZ262 HRV246:HRV262 IBR246:IBR262 ILN246:ILN262 IVJ246:IVJ262 JFF246:JFF262 JPB246:JPB262 JYX246:JYX262 KIT246:KIT262 KSP246:KSP262 LCL246:LCL262 LMH246:LMH262 LWD246:LWD262 MFZ246:MFZ262 MPV246:MPV262 MZR246:MZR262 NJN246:NJN262 NTJ246:NTJ262 ODF246:ODF262 ONB246:ONB262 OWX246:OWX262 PGT246:PGT262 PQP246:PQP262 QAL246:QAL262 QKH246:QKH262 QUD246:QUD262 RDZ246:RDZ262 RNV246:RNV262 RXR246:RXR262 SHN246:SHN262 SRJ246:SRJ262 TBF246:TBF262 TLB246:TLB262 TUX246:TUX262 UET246:UET262 UOP246:UOP262 UYL246:UYL262 VIH246:VIH262 VSD246:VSD262 WBZ246:WBZ262 WLV246:WLV262 WVR246:WVR262 Z282:Z286 AMT499:AMT502 JF736:JF740 Z494:Z497 Z656 Z107:Z112 JF769:JF780 TB769:TB780 ACX769:ACX780 AMT769:AMT780 AWP769:AWP780 BGL769:BGL780 BQH769:BQH780 CAD769:CAD780 CJZ769:CJZ780 CTV769:CTV780 DDR769:DDR780 DNN769:DNN780 DXJ769:DXJ780 EHF769:EHF780 ERB769:ERB780 FAX769:FAX780 FKT769:FKT780 FUP769:FUP780 GEL769:GEL780 GOH769:GOH780 GYD769:GYD780 HHZ769:HHZ780 HRV769:HRV780 IBR769:IBR780 ILN769:ILN780 IVJ769:IVJ780 JFF769:JFF780 JPB769:JPB780 JYX769:JYX780 KIT769:KIT780 KSP769:KSP780 LCL769:LCL780 LMH769:LMH780 LWD769:LWD780 MFZ769:MFZ780 MPV769:MPV780 MZR769:MZR780 NJN769:NJN780 NTJ769:NTJ780 ODF769:ODF780 ONB769:ONB780 OWX769:OWX780 PGT769:PGT780 PQP769:PQP780 QAL769:QAL780 QKH769:QKH780 QUD769:QUD780 RDZ769:RDZ780 RNV769:RNV780 RXR769:RXR780 SHN769:SHN780 SRJ769:SRJ780 TBF769:TBF780 TLB769:TLB780 TUX769:TUX780 UET769:UET780 UOP769:UOP780 UYL769:UYL780 VIH769:VIH780 VSD769:VSD780 WBZ769:WBZ780 WLV769:WLV780 WVR769:WVR780 JF246:JF262 WLU497:WLX498 WBY497:WCB498 VSC497:VSF498 VIG497:VIJ498 UYK497:UYN498 UOO497:UOR498 UES497:UEV498 TUW497:TUZ498 TLA497:TLD498 TBE497:TBH498 SRI497:SRL498 SHM497:SHP498 RXQ497:RXT498 RNU497:RNX498 RDY497:REB498 QUC497:QUF498 QKG497:QKJ498 QAK497:QAN498 PQO497:PQR498 PGS497:PGV498 OWW497:OWZ498 ONA497:OND498 ODE497:ODH498 NTI497:NTL498 NJM497:NJP498 MZQ497:MZT498 MPU497:MPX498 MFY497:MGB498 LWC497:LWF498 LMG497:LMJ498 LCK497:LCN498 KSO497:KSR498 KIS497:KIV498 JYW497:JYZ498 JPA497:JPD498 JFE497:JFH498 IVI497:IVL498 ILM497:ILP498 IBQ497:IBT498 HRU497:HRX498 HHY497:HIB498 GYC497:GYF498 GOG497:GOJ498 GEK497:GEN498 FUO497:FUR498 FKS497:FKV498 FAW497:FAZ498 ERA497:ERD498 EHE497:EHH498 DXI497:DXL498 DNM497:DNP498 DDQ497:DDT498 CTU497:CTX498 CJY497:CKB498 CAC497:CAF498 BQG497:BQJ498 BGK497:BGN498 AWO497:AWR498 AMS497:AMV498 ACW497:ACZ498 TA497:TD498 JE497:JH498 WVQ497:WVT498 AWP499:AWP502 BGL499:BGL502 BQH499:BQH502 CAD499:CAD502 CJZ499:CJZ502 CTV499:CTV502 DDR499:DDR502 DNN499:DNN502 DXJ499:DXJ502 EHF499:EHF502 ERB499:ERB502 FAX499:FAX502 FKT499:FKT502 FUP499:FUP502 GEL499:GEL502 GOH499:GOH502 GYD499:GYD502 HHZ499:HHZ502 HRV499:HRV502 IBR499:IBR502 ILN499:ILN502 IVJ499:IVJ502 JFF499:JFF502 JPB499:JPB502 JYX499:JYX502 KIT499:KIT502 KSP499:KSP502 LCL499:LCL502 LMH499:LMH502 LWD499:LWD502 MFZ499:MFZ502 MPV499:MPV502 MZR499:MZR502 NJN499:NJN502 NTJ499:NTJ502 ODF499:ODF502 ONB499:ONB502 OWX499:OWX502 PGT499:PGT502 PQP499:PQP502 QAL499:QAL502 QKH499:QKH502 QUD499:QUD502 RDZ499:RDZ502 RNV499:RNV502 RXR499:RXR502 SHN499:SHN502 SRJ499:SRJ502 TBF499:TBF502 TLB499:TLB502 TUX499:TUX502 UET499:UET502 UOP499:UOP502 UYL499:UYL502 VIH499:VIH502 VSD499:VSD502 WBZ499:WBZ502 WLV499:WLV502 WVR499:WVR502 Z499:Z502 JF499:JF502 Z385 TB499:TB502 TB736:TB740 ACX736:ACX740 AMT736:AMT740 AWP736:AWP740 BGL736:BGL740 BQH736:BQH740 CAD736:CAD740 CJZ736:CJZ740 CTV736:CTV740 DDR736:DDR740 DNN736:DNN740 DXJ736:DXJ740 EHF736:EHF740 ERB736:ERB740 FAX736:FAX740 FKT736:FKT740 FUP736:FUP740 GEL736:GEL740 GOH736:GOH740 GYD736:GYD740 HHZ736:HHZ740 HRV736:HRV740 IBR736:IBR740 ILN736:ILN740 IVJ736:IVJ740 JFF736:JFF740 JPB736:JPB740 JYX736:JYX740 KIT736:KIT740 KSP736:KSP740 LCL736:LCL740 LMH736:LMH740 LWD736:LWD740 MFZ736:MFZ740 MPV736:MPV740 MZR736:MZR740 NJN736:NJN740 NTJ736:NTJ740 ODF736:ODF740 ONB736:ONB740 OWX736:OWX740 PGT736:PGT740 PQP736:PQP740 QAL736:QAL740 QKH736:QKH740 QUD736:QUD740 RDZ736:RDZ740 RNV736:RNV740 RXR736:RXR740 SHN736:SHN740 SRJ736:SRJ740 TBF736:TBF740 TLB736:TLB740 TUX736:TUX740 UET736:UET740 UOP736:UOP740 UYL736:UYL740 VIH736:VIH740 VSD736:VSD740 WBZ736:WBZ740 WLV736:WLV740 WVR736:WVR740 Z246:Z264 WWH11:WWH38 Z275:Z277 JF273:JF277 WVR273:WVR277 WLV273:WLV277 WBZ273:WBZ277 VSD273:VSD277 VIH273:VIH277 UYL273:UYL277 UOP273:UOP277 UET273:UET277 TUX273:TUX277 TLB273:TLB277 TBF273:TBF277 SRJ273:SRJ277 SHN273:SHN277 RXR273:RXR277 RNV273:RNV277 RDZ273:RDZ277 QUD273:QUD277 QKH273:QKH277 QAL273:QAL277 PQP273:PQP277 PGT273:PGT277 OWX273:OWX277 ONB273:ONB277 ODF273:ODF277 NTJ273:NTJ277 NJN273:NJN277 MZR273:MZR277 MPV273:MPV277 MFZ273:MFZ277 LWD273:LWD277 LMH273:LMH277 LCL273:LCL277 KSP273:KSP277 KIT273:KIT277 JYX273:JYX277 JPB273:JPB277 JFF273:JFF277 IVJ273:IVJ277 ILN273:ILN277 IBR273:IBR277 HRV273:HRV277 HHZ273:HHZ277 GYD273:GYD277 GOH273:GOH277 GEL273:GEL277 FUP273:FUP277 FKT273:FKT277 FAX273:FAX277 ERB273:ERB277 EHF273:EHF277 DXJ273:DXJ277 DNN273:DNN277 DDR273:DDR277 CTV273:CTV277 CJZ273:CJZ277 CAD273:CAD277 BQH273:BQH277 BGL273:BGL277 AWP273:AWP277 AMT273:AMT277 ACX273:ACX277 TB273:TB277 Z769:Z782 Z11:Z38 JV11:JV38 TR11:TR38 ADN11:ADN38 ANJ11:ANJ38 AXF11:AXF38 BHB11:BHB38 BQX11:BQX38 CAT11:CAT38 CKP11:CKP38 CUL11:CUL38 DEH11:DEH38 DOD11:DOD38 DXZ11:DXZ38 EHV11:EHV38 ERR11:ERR38 FBN11:FBN38 FLJ11:FLJ38 FVF11:FVF38 GFB11:GFB38 GOX11:GOX38 GYT11:GYT38 HIP11:HIP38 HSL11:HSL38 ICH11:ICH38 IMD11:IMD38 IVZ11:IVZ38 JFV11:JFV38 JPR11:JPR38 JZN11:JZN38 KJJ11:KJJ38 KTF11:KTF38 LDB11:LDB38 LMX11:LMX38 LWT11:LWT38 MGP11:MGP38 MQL11:MQL38 NAH11:NAH38 NKD11:NKD38 NTZ11:NTZ38 ODV11:ODV38 ONR11:ONR38 OXN11:OXN38 PHJ11:PHJ38 PRF11:PRF38 QBB11:QBB38 QKX11:QKX38 QUT11:QUT38 REP11:REP38 ROL11:ROL38 RYH11:RYH38 SID11:SID38 SRZ11:SRZ38 TBV11:TBV38 TLR11:TLR38 TVN11:TVN38 UFJ11:UFJ38 UPF11:UPF38 UZB11:UZB38 VIX11:VIX38 VST11:VST38 WCP11:WCP38 WML11:WML38 Z115:Z227 JV136:JV227 TR136:TR227 ADN136:ADN227 ANJ136:ANJ227 AXF136:AXF227 BHB136:BHB227 BQX136:BQX227 CAT136:CAT227 CKP136:CKP227 CUL136:CUL227 DEH136:DEH227 DOD136:DOD227 DXZ136:DXZ227 EHV136:EHV227 ERR136:ERR227 FBN136:FBN227 FLJ136:FLJ227 FVF136:FVF227 GFB136:GFB227 GOX136:GOX227 GYT136:GYT227 HIP136:HIP227 HSL136:HSL227 ICH136:ICH227 IMD136:IMD227 IVZ136:IVZ227 JFV136:JFV227 JPR136:JPR227 JZN136:JZN227 KJJ136:KJJ227 KTF136:KTF227 LDB136:LDB227 LMX136:LMX227 LWT136:LWT227 MGP136:MGP227 MQL136:MQL227 NAH136:NAH227 NKD136:NKD227 NTZ136:NTZ227 ODV136:ODV227 ONR136:ONR227 OXN136:OXN227 PHJ136:PHJ227 PRF136:PRF227 QBB136:QBB227 QKX136:QKX227 QUT136:QUT227 REP136:REP227 ROL136:ROL227 RYH136:RYH227 SID136:SID227 SRZ136:SRZ227 TBV136:TBV227 TLR136:TLR227 TVN136:TVN227 UFJ136:UFJ227 UPF136:UPF227 UZB136:UZB227 VIX136:VIX227 VST136:VST227 WCP136:WCP227 WML136:WML227 WWH136:WWH227 JV282:JV285 TR282:TR285 ADN282:ADN285 ANJ282:ANJ285 AXF282:AXF285 BHB282:BHB285 BQX282:BQX285 CAT282:CAT285 CKP282:CKP285 CUL282:CUL285 DEH282:DEH285 DOD282:DOD285 DXZ282:DXZ285 EHV282:EHV285 ERR282:ERR285 FBN282:FBN285 FLJ282:FLJ285 FVF282:FVF285 GFB282:GFB285 GOX282:GOX285 GYT282:GYT285 HIP282:HIP285 HSL282:HSL285 ICH282:ICH285 IMD282:IMD285 IVZ282:IVZ285 JFV282:JFV285 JPR282:JPR285 JZN282:JZN285 KJJ282:KJJ285 KTF282:KTF285 LDB282:LDB285 LMX282:LMX285 LWT282:LWT285 MGP282:MGP285 MQL282:MQL285 NAH282:NAH285 NKD282:NKD285 NTZ282:NTZ285 ODV282:ODV285 ONR282:ONR285 OXN282:OXN285 PHJ282:PHJ285 PRF282:PRF285 QBB282:QBB285 QKX282:QKX285 QUT282:QUT285 REP282:REP285 ROL282:ROL285 RYH282:RYH285 SID282:SID285 SRZ282:SRZ285 TBV282:TBV285 TLR282:TLR285 TVN282:TVN285 UFJ282:UFJ285 UPF282:UPF285 UZB282:UZB285 VIX282:VIX285 VST282:VST285 WCP282:WCP285 WML282:WML285 WWH282:WWH285 WLV686:WLV687 WBZ686:WBZ687 VSD686:VSD687 VIH686:VIH687 UYL686:UYL687 UOP686:UOP687 UET686:UET687 TUX686:TUX687 TLB686:TLB687 TBF686:TBF687 SRJ686:SRJ687 SHN686:SHN687 RXR686:RXR687 RNV686:RNV687 RDZ686:RDZ687 QUD686:QUD687 QKH686:QKH687 QAL686:QAL687 PQP686:PQP687 PGT686:PGT687 OWX686:OWX687 ONB686:ONB687 ODF686:ODF687 NTJ686:NTJ687 NJN686:NJN687 MZR686:MZR687 MPV686:MPV687 MFZ686:MFZ687 LWD686:LWD687 LMH686:LMH687 LCL686:LCL687 KSP686:KSP687 KIT686:KIT687 JYX686:JYX687 JPB686:JPB687 JFF686:JFF687 IVJ686:IVJ687 ILN686:ILN687 IBR686:IBR687 HRV686:HRV687 HHZ686:HHZ687 GYD686:GYD687 GOH686:GOH687 GEL686:GEL687 FUP686:FUP687 FKT686:FKT687 FAX686:FAX687 ERB686:ERB687 EHF686:EHF687 DXJ686:DXJ687 DNN686:DNN687 DDR686:DDR687 CTV686:CTV687 CJZ686:CJZ687 CAD686:CAD687 BQH686:BQH687 BGL686:BGL687 AWP686:AWP687 AMT686:AMT687 ACX686:ACX687 TB686:TB687 JF686:JF687 WWH572 Z736:Z740 KA742 TW742 ADS742 ANO742 AXK742 BHG742 BRC742 CAY742 CKU742 CUQ742 DEM742 DOI742 DYE742 EIA742 ERW742 FBS742 FLO742 FVK742 GFG742 GPC742 GYY742 HIU742 HSQ742 ICM742 IMI742 IWE742 JGA742 JPW742 JZS742 KJO742 KTK742 LDG742 LNC742 LWY742 MGU742 MQQ742 NAM742 NKI742 NUE742 OEA742 ONW742 OXS742 PHO742 PRK742 QBG742 QLC742 QUY742 REU742 ROQ742 RYM742 SII742 SSE742 TCA742 TLW742 TVS742 UFO742 UPK742 UZG742 VJC742 VSY742 WCU742 WMQ742 WWM742 WVR686:WVR687 Z48 Z102:Z103 Z65 Z87 Z68:Z73 Z90:Z91 Z59:Z63 Z56:Z57 Z41:Z45 WWG510:WWJ520 WMK510:WMN520 WCO510:WCR520 VSS510:VSV520 VIW510:VIZ520 UZA510:UZD520 UPE510:UPH520 UFI510:UFL520 TVM510:TVP520 TLQ510:TLT520 TBU510:TBX520 SRY510:SSB520 SIC510:SIF520 RYG510:RYJ520 ROK510:RON520 REO510:RER520 QUS510:QUV520 QKW510:QKZ520 QBA510:QBD520 PRE510:PRH520 PHI510:PHL520 OXM510:OXP520 ONQ510:ONT520 ODU510:ODX520 NTY510:NUB520 NKC510:NKF520 NAG510:NAJ520 MQK510:MQN520 MGO510:MGR520 LWS510:LWV520 LMW510:LMZ520 LDA510:LDD520 KTE510:KTH520 KJI510:KJL520 JZM510:JZP520 JPQ510:JPT520 JFU510:JFX520 IVY510:IWB520 IMC510:IMF520 ICG510:ICJ520 HSK510:HSN520 HIO510:HIR520 GYS510:GYV520 GOW510:GOZ520 GFA510:GFD520 FVE510:FVH520 FLI510:FLL520 FBM510:FBP520 ERQ510:ERT520 EHU510:EHX520 DXY510:DYB520 DOC510:DOF520 DEG510:DEJ520 CUK510:CUN520 CKO510:CKR520 CAS510:CAV520 BQW510:BQZ520 BHA510:BHD520 AXE510:AXH520 ANI510:ANL520 ADM510:ADP520 TQ510:TT520 JU510:JX520 Y510:AB520 Z533:AA533 Z557:Z558 Z522:Z532 Z534:Z548 Z563:Z567 WWH563:WWH567 WML563:WML567 WCP563:WCP567 VST563:VST567 VIX563:VIX567 UZB563:UZB567 UPF563:UPF567 UFJ563:UFJ567 TVN563:TVN567 TLR563:TLR567 TBV563:TBV567 SRZ563:SRZ567 SID563:SID567 RYH563:RYH567 ROL563:ROL567 REP563:REP567 QUT563:QUT567 QKX563:QKX567 QBB563:QBB567 PRF563:PRF567 PHJ563:PHJ567 OXN563:OXN567 ONR563:ONR567 ODV563:ODV567 NTZ563:NTZ567 NKD563:NKD567 NAH563:NAH567 MQL563:MQL567 MGP563:MGP567 LWT563:LWT567 LMX563:LMX567 LDB563:LDB567 KTF563:KTF567 KJJ563:KJJ567 JZN563:JZN567 JPR563:JPR567 JFV563:JFV567 IVZ563:IVZ567 IMD563:IMD567 ICH563:ICH567 HSL563:HSL567 HIP563:HIP567 GYT563:GYT567 GOX563:GOX567 GFB563:GFB567 FVF563:FVF567 FLJ563:FLJ567 FBN563:FBN567 ERR563:ERR567 EHV563:EHV567 DXZ563:DXZ567 DOD563:DOD567 DEH563:DEH567 CUL563:CUL567 CKP563:CKP567 CAT563:CAT567 BQX563:BQX567 BHB563:BHB567 AXF563:AXF567 ANJ563:ANJ567 ADN563:ADN567 TR563:TR567 JV563:JV567 Z569:Z570 JV569:JV570 TR569:TR570 ADN569:ADN570 ANJ569:ANJ570 AXF569:AXF570 BHB569:BHB570 BQX569:BQX570 CAT569:CAT570 CKP569:CKP570 CUL569:CUL570 DEH569:DEH570 DOD569:DOD570 DXZ569:DXZ570 EHV569:EHV570 ERR569:ERR570 FBN569:FBN570 FLJ569:FLJ570 FVF569:FVF570 GFB569:GFB570 GOX569:GOX570 GYT569:GYT570 HIP569:HIP570 HSL569:HSL570 ICH569:ICH570 IMD569:IMD570 IVZ569:IVZ570 JFV569:JFV570 JPR569:JPR570 JZN569:JZN570 KJJ569:KJJ570 KTF569:KTF570 LDB569:LDB570 LMX569:LMX570 LWT569:LWT570 MGP569:MGP570 MQL569:MQL570 NAH569:NAH570 NKD569:NKD570 NTZ569:NTZ570 ODV569:ODV570 ONR569:ONR570 OXN569:OXN570 PHJ569:PHJ570 PRF569:PRF570 QBB569:QBB570 QKX569:QKX570 QUT569:QUT570 REP569:REP570 ROL569:ROL570 RYH569:RYH570 SID569:SID570 SRZ569:SRZ570 TBV569:TBV570 TLR569:TLR570 TVN569:TVN570 UFJ569:UFJ570 UPF569:UPF570 UZB569:UZB570 VIX569:VIX570 VST569:VST570 WCP569:WCP570 WML569:WML570 WWH569:WWH570 Z572 JV572 TR572 ADN572 ANJ572 AXF572 BHB572 BQX572 CAT572 CKP572 CUL572 DEH572 DOD572 DXZ572 EHV572 ERR572 FBN572 FLJ572 FVF572 GFB572 GOX572 GYT572 HIP572 HSL572 ICH572 IMD572 IVZ572 JFV572 JPR572 JZN572 KJJ572 KTF572 LDB572 LMX572 LWT572 MGP572 MQL572 NAH572 NKD572 NTZ572 ODV572 ONR572 OXN572 PHJ572 PRF572 QBB572 QKX572 QUT572 REP572 ROL572 RYH572 SID572 SRZ572 TBV572 TLR572 TVN572 UFJ572 UPF572 UZB572 VIX572 VST572 WCP572 WML572 Y741:AA742 JU741:JW742 TQ741:TS742 ADM741:ADO742 ANI741:ANK742 AXE741:AXG742 BHA741:BHC742 BQW741:BQY742 CAS741:CAU742 CKO741:CKQ742 CUK741:CUM742 DEG741:DEI742 DOC741:DOE742 DXY741:DYA742 EHU741:EHW742 ERQ741:ERS742 FBM741:FBO742 FLI741:FLK742 FVE741:FVG742 GFA741:GFC742 GOW741:GOY742 GYS741:GYU742 HIO741:HIQ742 HSK741:HSM742 ICG741:ICI742 IMC741:IME742 IVY741:IWA742 JFU741:JFW742 JPQ741:JPS742 JZM741:JZO742 KJI741:KJK742 KTE741:KTG742 LDA741:LDC742 LMW741:LMY742 LWS741:LWU742 MGO741:MGQ742 MQK741:MQM742 NAG741:NAI742 NKC741:NKE742 NTY741:NUA742 ODU741:ODW742 ONQ741:ONS742 OXM741:OXO742 PHI741:PHK742 PRE741:PRG742 QBA741:QBC742 QKW741:QKY742 QUS741:QUU742 REO741:REQ742 ROK741:ROM742 RYG741:RYI742 SIC741:SIE742 SRY741:SSA742 TBU741:TBW742 TLQ741:TLS742 TVM741:TVO742 UFI741:UFK742 UPE741:UPG742 UZA741:UZC742 VIW741:VIY742 VSS741:VSU742 WCO741:WCQ742 WMK741:WMM742 WWG741:WWI742 AE742 Y574:AA588 JU574:JW588 TQ574:TS588 ADM574:ADO588 ANI574:ANK588 AXE574:AXG588 BHA574:BHC588 BQW574:BQY588 CAS574:CAU588 CKO574:CKQ588 CUK574:CUM588 DEG574:DEI588 DOC574:DOE588 DXY574:DYA588 EHU574:EHW588 ERQ574:ERS588 FBM574:FBO588 FLI574:FLK588 FVE574:FVG588 GFA574:GFC588 GOW574:GOY588 GYS574:GYU588 HIO574:HIQ588 HSK574:HSM588 ICG574:ICI588 IMC574:IME588 IVY574:IWA588 JFU574:JFW588 JPQ574:JPS588 JZM574:JZO588 KJI574:KJK588 KTE574:KTG588 LDA574:LDC588 LMW574:LMY588 LWS574:LWU588 MGO574:MGQ588 MQK574:MQM588 NAG574:NAI588 NKC574:NKE588 NTY574:NUA588 ODU574:ODW588 ONQ574:ONS588 OXM574:OXO588 PHI574:PHK588 PRE574:PRG588 QBA574:QBC588 QKW574:QKY588 QUS574:QUU588 REO574:REQ588 ROK574:ROM588 RYG574:RYI588 SIC574:SIE588 SRY574:SSA588 TBU574:TBW588 TLQ574:TLS588 TVM574:TVO588 UFI574:UFK588 UPE574:UPG588 UZA574:UZC588 VIW574:VIY588 VSS574:VSU588 WCO574:WCQ588 WMK574:WMM588 WWG574:WWI588 Z589:Z593 JV589:JV593 TR589:TR593 ADN589:ADN593 ANJ589:ANJ593 AXF589:AXF593 BHB589:BHB593 BQX589:BQX593 CAT589:CAT593 CKP589:CKP593 CUL589:CUL593 DEH589:DEH593 DOD589:DOD593 DXZ589:DXZ593 EHV589:EHV593 ERR589:ERR593 FBN589:FBN593 FLJ589:FLJ593 FVF589:FVF593 GFB589:GFB593 GOX589:GOX593 GYT589:GYT593 HIP589:HIP593 HSL589:HSL593 ICH589:ICH593 IMD589:IMD593 IVZ589:IVZ593 JFV589:JFV593 JPR589:JPR593 JZN589:JZN593 KJJ589:KJJ593 KTF589:KTF593 LDB589:LDB593 LMX589:LMX593 LWT589:LWT593 MGP589:MGP593 MQL589:MQL593 NAH589:NAH593 NKD589:NKD593 NTZ589:NTZ593 ODV589:ODV593 ONR589:ONR593 OXN589:OXN593 PHJ589:PHJ593 PRF589:PRF593 QBB589:QBB593 QKX589:QKX593 QUT589:QUT593 REP589:REP593 ROL589:ROL593 RYH589:RYH593 SID589:SID593 SRZ589:SRZ593 TBV589:TBV593 TLR589:TLR593 TVN589:TVN593 UFJ589:UFJ593 UPF589:UPF593 UZB589:UZB593 VIX589:VIX593 VST589:VST593 WCP589:WCP593 WML589:WML593 WWH589:WWH593 WVR1037 Z1037 JF1037 TB1037 ACX1037 AMT1037 AWP1037 BGL1037 BQH1037 CAD1037 CJZ1037 CTV1037 DDR1037 DNN1037 DXJ1037 EHF1037 ERB1037 FAX1037 FKT1037 FUP1037 GEL1037 GOH1037 GYD1037 HHZ1037 HRV1037 IBR1037 ILN1037 IVJ1037 JFF1037 JPB1037 JYX1037 KIT1037 KSP1037 LCL1037 LMH1037 LWD1037 MFZ1037 MPV1037 MZR1037 NJN1037 NTJ1037 ODF1037 ONB1037 OWX1037 PGT1037 PQP1037 QAL1037 QKH1037 QUD1037 RDZ1037 RNV1037 RXR1037 SHN1037 SRJ1037 TBF1037 TLB1037 TUX1037 UET1037 UOP1037 UYL1037 VIH1037 VSD1037 WBZ1037 WLV1037" xr:uid="{00000000-0002-0000-0000-000015000000}">
      <formula1>1</formula1>
      <formula2>12</formula2>
    </dataValidation>
    <dataValidation type="whole" allowBlank="1" showInputMessage="1" showErrorMessage="1" errorTitle="Klasifikacija" error="Gl. zavihek Classification ali zavihek Klasifikacija_x000a_" sqref="Y107:Y112 Y115:Y135 Y48 Y102:Y103 Y65 Y87 Y68:Y73 Y90:Y91 Y59:Y63 Y56:Y57 Y41:Y45 Y529 Y538" xr:uid="{00000000-0002-0000-0000-000016000000}">
      <formula1>1</formula1>
      <formula2>4</formula2>
    </dataValidation>
    <dataValidation type="decimal" allowBlank="1" showErrorMessage="1" errorTitle="Stroški dela operaterja" error="decimalno število!" sqref="TF9:TG10 ADB9:ADC10 AMX9:AMY10 AWT9:AWU10 BGP9:BGQ10 BQL9:BQM10 CAH9:CAI10 CKD9:CKE10 CTZ9:CUA10 DDV9:DDW10 DNR9:DNS10 DXN9:DXO10 EHJ9:EHK10 ERF9:ERG10 FBB9:FBC10 FKX9:FKY10 FUT9:FUU10 GEP9:GEQ10 GOL9:GOM10 GYH9:GYI10 HID9:HIE10 HRZ9:HSA10 IBV9:IBW10 ILR9:ILS10 IVN9:IVO10 JFJ9:JFK10 JPF9:JPG10 JZB9:JZC10 KIX9:KIY10 KST9:KSU10 LCP9:LCQ10 LML9:LMM10 LWH9:LWI10 MGD9:MGE10 MPZ9:MQA10 MZV9:MZW10 NJR9:NJS10 NTN9:NTO10 ODJ9:ODK10 ONF9:ONG10 OXB9:OXC10 PGX9:PGY10 PQT9:PQU10 QAP9:QAQ10 QKL9:QKM10 QUH9:QUI10 RED9:REE10 RNZ9:ROA10 RXV9:RXW10 SHR9:SHS10 SRN9:SRO10 TBJ9:TBK10 TLF9:TLG10 TVB9:TVC10 UEX9:UEY10 UOT9:UOU10 UYP9:UYQ10 VIL9:VIM10 VSH9:VSI10 WCD9:WCE10 WLZ9:WMA10 WVV9:WVW10 AD9:AE10 SOQ733:SOR733 JJ9:JK10 AD733:AE733 GM733:GN733 QI733:QJ733 AAE733:AAF733 AKA733:AKB733 ATW733:ATX733 BDS733:BDT733 BNO733:BNP733 BXK733:BXL733 CHG733:CHH733 CRC733:CRD733 DAY733:DAZ733 DKU733:DKV733 DUQ733:DUR733 EEM733:EEN733 EOI733:EOJ733 EYE733:EYF733 FIA733:FIB733 FRW733:FRX733 GBS733:GBT733 GLO733:GLP733 GVK733:GVL733 HFG733:HFH733 HPC733:HPD733 HYY733:HYZ733 IIU733:IIV733 ISQ733:ISR733 JCM733:JCN733 JMI733:JMJ733 JWE733:JWF733 KGA733:KGB733 KPW733:KPX733 KZS733:KZT733 LJO733:LJP733 LTK733:LTL733 MDG733:MDH733 MNC733:MND733 MWY733:MWZ733 NGU733:NGV733 NQQ733:NQR733 OAM733:OAN733 OKI733:OKJ733 OUE733:OUF733 PEA733:PEB733 PNW733:PNX733 PXS733:PXT733 QHO733:QHP733 QRK733:QRL733 RBG733:RBH733 RLC733:RLD733 RUY733:RUZ733 SEU733:SEV733 AD58:AE58 AD53:AE54 AD296:AE302 JZ296:KA302 TV296:TW302 ADR296:ADS302 ANN296:ANO302 AXJ296:AXK302 BHF296:BHG302 BRB296:BRC302 CAX296:CAY302 CKT296:CKU302 CUP296:CUQ302 DEL296:DEM302 DOH296:DOI302 DYD296:DYE302 EHZ296:EIA302 ERV296:ERW302 FBR296:FBS302 FLN296:FLO302 FVJ296:FVK302 GFF296:GFG302 GPB296:GPC302 GYX296:GYY302 HIT296:HIU302 HSP296:HSQ302 ICL296:ICM302 IMH296:IMI302 IWD296:IWE302 JFZ296:JGA302 JPV296:JPW302 JZR296:JZS302 KJN296:KJO302 KTJ296:KTK302 LDF296:LDG302 LNB296:LNC302 LWX296:LWY302 MGT296:MGU302 MQP296:MQQ302 NAL296:NAM302 NKH296:NKI302 NUD296:NUE302 ODZ296:OEA302 ONV296:ONW302 OXR296:OXS302 PHN296:PHO302 PRJ296:PRK302 QBF296:QBG302 QLB296:QLC302 QUX296:QUY302 RET296:REU302 ROP296:ROQ302 RYL296:RYM302 SIH296:SII302 SSD296:SSE302 TBZ296:TCA302 TLV296:TLW302 TVR296:TVS302 UFN296:UFO302 UPJ296:UPK302 UZF296:UZG302 VJB296:VJC302 VSX296:VSY302 WCT296:WCU302 WMP296:WMQ302 WWL296:WWM302" xr:uid="{00000000-0002-0000-0000-000017000000}">
      <formula1>0</formula1>
      <formula2>200</formula2>
    </dataValidation>
    <dataValidation type="whole" allowBlank="1" showErrorMessage="1" errorTitle="Mesečna stopnja izkoriščenosti" error="odstotek (celoštevilska vrednost)" sqref="AF58 AF53:AF54 AF296:AF302 KB296:KB302 TX296:TX302 ADT296:ADT302 ANP296:ANP302 AXL296:AXL302 BHH296:BHH302 BRD296:BRD302 CAZ296:CAZ302 CKV296:CKV302 CUR296:CUR302 DEN296:DEN302 DOJ296:DOJ302 DYF296:DYF302 EIB296:EIB302 ERX296:ERX302 FBT296:FBT302 FLP296:FLP302 FVL296:FVL302 GFH296:GFH302 GPD296:GPD302 GYZ296:GYZ302 HIV296:HIV302 HSR296:HSR302 ICN296:ICN302 IMJ296:IMJ302 IWF296:IWF302 JGB296:JGB302 JPX296:JPX302 JZT296:JZT302 KJP296:KJP302 KTL296:KTL302 LDH296:LDH302 LND296:LND302 LWZ296:LWZ302 MGV296:MGV302 MQR296:MQR302 NAN296:NAN302 NKJ296:NKJ302 NUF296:NUF302 OEB296:OEB302 ONX296:ONX302 OXT296:OXT302 PHP296:PHP302 PRL296:PRL302 QBH296:QBH302 QLD296:QLD302 QUZ296:QUZ302 REV296:REV302 ROR296:ROR302 RYN296:RYN302 SIJ296:SIJ302 SSF296:SSF302 TCB296:TCB302 TLX296:TLX302 TVT296:TVT302 UFP296:UFP302 UPL296:UPL302 UZH296:UZH302 VJD296:VJD302 VSZ296:VSZ302 WCV296:WCV302 WMR296:WMR302 WWN296:WWN302" xr:uid="{00000000-0002-0000-0000-000018000000}">
      <formula1>0</formula1>
      <formula2>100</formula2>
    </dataValidation>
    <dataValidation type="whole" allowBlank="1" showInputMessage="1" showErrorMessage="1" errorTitle="Mesečna stopnja izkoriščenosti" error="odstotek (celoštevilska vrednost)" sqref="WVX497:WVX498 WMB497:WMB498 WCF497:WCF498 VSJ497:VSJ498 VIN497:VIN498 UYR497:UYR498 UOV497:UOV498 UEZ497:UEZ498 TVD497:TVD498 TLH497:TLH498 TBL497:TBL498 SRP497:SRP498 SHT497:SHT498 RXX497:RXX498 ROB497:ROB498 REF497:REF498 QUJ497:QUJ498 QKN497:QKN498 QAR497:QAR498 PQV497:PQV498 PGZ497:PGZ498 OXD497:OXD498 ONH497:ONH498 ODL497:ODL498 NTP497:NTP498 NJT497:NJT498 MZX497:MZX498 MQB497:MQB498 MGF497:MGF498 LWJ497:LWJ498 LMN497:LMN498 LCR497:LCR498 KSV497:KSV498 KIZ497:KIZ498 JZD497:JZD498 JPH497:JPH498 JFL497:JFL498 IVP497:IVP498 ILT497:ILT498 IBX497:IBX498 HSB497:HSB498 HIF497:HIF498 GYJ497:GYJ498 GON497:GON498 GER497:GER498 FUV497:FUV498 FKZ497:FKZ498 FBD497:FBD498 ERH497:ERH498 EHL497:EHL498 DXP497:DXP498 DNT497:DNT498 DDX497:DDX498 CUB497:CUB498 CKF497:CKF498 CAJ497:CAJ498 BQN497:BQN498 BGR497:BGR498 AWV497:AWV498 AMZ497:AMZ498 ADD497:ADD498 TH497:TH498 JL497:JL498 AF613:AF619 GO613:GO619 QK613:QK619 AAG613:AAG619 AKC613:AKC619 ATY613:ATY619 BDU613:BDU619 BNQ613:BNQ619 BXM613:BXM619 CHI613:CHI619 CRE613:CRE619 DBA613:DBA619 DKW613:DKW619 DUS613:DUS619 EEO613:EEO619 EOK613:EOK619 EYG613:EYG619 FIC613:FIC619 FRY613:FRY619 GBU613:GBU619 GLQ613:GLQ619 GVM613:GVM619 HFI613:HFI619 HPE613:HPE619 HZA613:HZA619 IIW613:IIW619 ISS613:ISS619 JCO613:JCO619 JMK613:JMK619 JWG613:JWG619 KGC613:KGC619 KPY613:KPY619 KZU613:KZU619 LJQ613:LJQ619 LTM613:LTM619 MDI613:MDI619 MNE613:MNE619 MXA613:MXA619 NGW613:NGW619 NQS613:NQS619 OAO613:OAO619 OKK613:OKK619 OUG613:OUG619 PEC613:PEC619 PNY613:PNY619 PXU613:PXU619 QHQ613:QHQ619 QRM613:QRM619 RBI613:RBI619 RLE613:RLE619 RVA613:RVA619 SEW613:SEW619 SOS613:SOS619 SOS603:SOS611 SEW603:SEW611 RVA603:RVA611 RLE603:RLE611 RBI603:RBI611 QRM603:QRM611 QHQ603:QHQ611 PXU603:PXU611 PNY603:PNY611 PEC603:PEC611 OUG603:OUG611 OKK603:OKK611 OAO603:OAO611 NQS603:NQS611 NGW603:NGW611 MXA603:MXA611 MNE603:MNE611 MDI603:MDI611 LTM603:LTM611 LJQ603:LJQ611 KZU603:KZU611 KPY603:KPY611 KGC603:KGC611 JWG603:JWG611 JMK603:JMK611 JCO603:JCO611 ISS603:ISS611 IIW603:IIW611 HZA603:HZA611 HPE603:HPE611 HFI603:HFI611 GVM603:GVM611 GLQ603:GLQ611 GBU603:GBU611 FRY603:FRY611 FIC603:FIC611 EYG603:EYG611 EOK603:EOK611 EEO603:EEO611 DUS603:DUS611 DKW603:DKW611 DBA603:DBA611 CRE603:CRE611 CHI603:CHI611 BXM603:BXM611 BNQ603:BNQ611 BDU603:BDU611 ATY603:ATY611 AKC603:AKC611 AAG603:AAG611 QK603:QK611 GO603:GO611 AF603:AF611 AF543 AF40:AF41 AF84:AF88 AF59:AF79 AF90 AF43:AF52 AF55:AF57 AF92:AF104 WWN510:WWN520 WMR510:WMR520 WCV510:WCV520 VSZ510:VSZ520 VJD510:VJD520 UZH510:UZH520 UPL510:UPL520 UFP510:UFP520 TVT510:TVT520 TLX510:TLX520 TCB510:TCB520 SSF510:SSF520 SIJ510:SIJ520 RYN510:RYN520 ROR510:ROR520 REV510:REV520 QUZ510:QUZ520 QLD510:QLD520 QBH510:QBH520 PRL510:PRL520 PHP510:PHP520 OXT510:OXT520 ONX510:ONX520 OEB510:OEB520 NUF510:NUF520 NKJ510:NKJ520 NAN510:NAN520 MQR510:MQR520 MGV510:MGV520 LWZ510:LWZ520 LND510:LND520 LDH510:LDH520 KTL510:KTL520 KJP510:KJP520 JZT510:JZT520 JPX510:JPX520 JGB510:JGB520 IWF510:IWF520 IMJ510:IMJ520 ICN510:ICN520 HSR510:HSR520 HIV510:HIV520 GYZ510:GYZ520 GPD510:GPD520 GFH510:GFH520 FVL510:FVL520 FLP510:FLP520 FBT510:FBT520 ERX510:ERX520 EIB510:EIB520 DYF510:DYF520 DOJ510:DOJ520 DEN510:DEN520 CUR510:CUR520 CKV510:CKV520 CAZ510:CAZ520 BRD510:BRD520 BHH510:BHH520 AXL510:AXL520 ANP510:ANP520 ADT510:ADT520 TX510:TX520 KB510:KB520 AF510:AF520 AF564 AF523 AF621:AF653 GO621:GO653 QK621:QK653 AAG621:AAG653 AKC621:AKC653 ATY621:ATY653 BDU621:BDU653 BNQ621:BNQ653 BXM621:BXM653 CHI621:CHI653 CRE621:CRE653 DBA621:DBA653 DKW621:DKW653 DUS621:DUS653 EEO621:EEO653 EOK621:EOK653 EYG621:EYG653 FIC621:FIC653 FRY621:FRY653 GBU621:GBU653 GLQ621:GLQ653 GVM621:GVM653 HFI621:HFI653 HPE621:HPE653 HZA621:HZA653 IIW621:IIW653 ISS621:ISS653 JCO621:JCO653 JMK621:JMK653 JWG621:JWG653 KGC621:KGC653 KPY621:KPY653 KZU621:KZU653 LJQ621:LJQ653 LTM621:LTM653 MDI621:MDI653 MNE621:MNE653 MXA621:MXA653 NGW621:NGW653 NQS621:NQS653 OAO621:OAO653 OKK621:OKK653 OUG621:OUG653 PEC621:PEC653 PNY621:PNY653 PXU621:PXU653 QHQ621:QHQ653 QRM621:QRM653 RBI621:RBI653 RLE621:RLE653 RVA621:RVA653 SEW621:SEW653 SOS621:SOS653 AF581 KB581 TX581 ADT581 ANP581 AXL581 BHH581 BRD581 CAZ581 CKV581 CUR581 DEN581 DOJ581 DYF581 EIB581 ERX581 FBT581 FLP581 FVL581 GFH581 GPD581 GYZ581 HIV581 HSR581 ICN581 IMJ581 IWF581 JGB581 JPX581 JZT581 KJP581 KTL581 LDH581 LND581 LWZ581 MGV581 MQR581 NAN581 NKJ581 NUF581 OEB581 ONX581 OXT581 PHP581 PRL581 QBH581 QLD581 QUZ581 REV581 ROR581 RYN581 SIJ581 SSF581 TCB581 TLX581 TVT581 UFP581 UPL581 UZH581 VJD581 VSZ581 WCV581 WMR581 WWN581 AF574:AF579 KB574:KB579 TX574:TX579 ADT574:ADT579 ANP574:ANP579 AXL574:AXL579 BHH574:BHH579 BRD574:BRD579 CAZ574:CAZ579 CKV574:CKV579 CUR574:CUR579 DEN574:DEN579 DOJ574:DOJ579 DYF574:DYF579 EIB574:EIB579 ERX574:ERX579 FBT574:FBT579 FLP574:FLP579 FVL574:FVL579 GFH574:GFH579 GPD574:GPD579 GYZ574:GYZ579 HIV574:HIV579 HSR574:HSR579 ICN574:ICN579 IMJ574:IMJ579 IWF574:IWF579 JGB574:JGB579 JPX574:JPX579 JZT574:JZT579 KJP574:KJP579 KTL574:KTL579 LDH574:LDH579 LND574:LND579 LWZ574:LWZ579 MGV574:MGV579 MQR574:MQR579 NAN574:NAN579 NKJ574:NKJ579 NUF574:NUF579 OEB574:OEB579 ONX574:ONX579 OXT574:OXT579 PHP574:PHP579 PRL574:PRL579 QBH574:QBH579 QLD574:QLD579 QUZ574:QUZ579 REV574:REV579 ROR574:ROR579 RYN574:RYN579 SIJ574:SIJ579 SSF574:SSF579 TCB574:TCB579 TLX574:TLX579 TVT574:TVT579 UFP574:UFP579 UPL574:UPL579 UZH574:UZH579 VJD574:VJD579 VSZ574:VSZ579 WCV574:WCV579 WMR574:WMR579 WWN574:WWN579 AF583:AF594 KB583:KB594 TX583:TX594 ADT583:ADT594 ANP583:ANP594 AXL583:AXL594 BHH583:BHH594 BRD583:BRD594 CAZ583:CAZ594 CKV583:CKV594 CUR583:CUR594 DEN583:DEN594 DOJ583:DOJ594 DYF583:DYF594 EIB583:EIB594 ERX583:ERX594 FBT583:FBT594 FLP583:FLP594 FVL583:FVL594 GFH583:GFH594 GPD583:GPD594 GYZ583:GYZ594 HIV583:HIV594 HSR583:HSR594 ICN583:ICN594 IMJ583:IMJ594 IWF583:IWF594 JGB583:JGB594 JPX583:JPX594 JZT583:JZT594 KJP583:KJP594 KTL583:KTL594 LDH583:LDH594 LND583:LND594 LWZ583:LWZ594 MGV583:MGV594 MQR583:MQR594 NAN583:NAN594 NKJ583:NKJ594 NUF583:NUF594 OEB583:OEB594 ONX583:ONX594 OXT583:OXT594 PHP583:PHP594 PRL583:PRL594 QBH583:QBH594 QLD583:QLD594 QUZ583:QUZ594 REV583:REV594 ROR583:ROR594 RYN583:RYN594 SIJ583:SIJ594 SSF583:SSF594 TCB583:TCB594 TLX583:TLX594 TVT583:TVT594 UFP583:UFP594 UPL583:UPL594 UZH583:UZH594 VJD583:VJD594 VSZ583:VSZ594 WCV583:WCV594 WMR583:WMR594 WWN583:WWN594 AF791:AF836 AF953:AF979 KB953:KB979 TX953:TX979 ADT953:ADT979 ANP953:ANP979 AXL953:AXL979 BHH953:BHH979 BRD953:BRD979 CAZ953:CAZ979 CKV953:CKV979 CUR953:CUR979 DEN953:DEN979 DOJ953:DOJ979 DYF953:DYF979 EIB953:EIB979 ERX953:ERX979 FBT953:FBT979 FLP953:FLP979 FVL953:FVL979 GFH953:GFH979 GPD953:GPD979 GYZ953:GYZ979 HIV953:HIV979 HSR953:HSR979 ICN953:ICN979 IMJ953:IMJ979 IWF953:IWF979 JGB953:JGB979 JPX953:JPX979 JZT953:JZT979 KJP953:KJP979 KTL953:KTL979 LDH953:LDH979 LND953:LND979 LWZ953:LWZ979 MGV953:MGV979 MQR953:MQR979 NAN953:NAN979 NKJ953:NKJ979 NUF953:NUF979 OEB953:OEB979 ONX953:ONX979 OXT953:OXT979 PHP953:PHP979 PRL953:PRL979 QBH953:QBH979 QLD953:QLD979 QUZ953:QUZ979 REV953:REV979 ROR953:ROR979 RYN953:RYN979 SIJ953:SIJ979 SSF953:SSF979 TCB953:TCB979 TLX953:TLX979 TVT953:TVT979 UFP953:UFP979 UPL953:UPL979 UZH953:UZH979 VJD953:VJD979 VSZ953:VSZ979 WCV953:WCV979 WMR953:WMR979 WWN953:WWN979" xr:uid="{00000000-0002-0000-0000-000019000000}">
      <formula1>0</formula1>
      <formula2>100</formula2>
    </dataValidation>
    <dataValidation type="whole" allowBlank="1" showErrorMessage="1" errorTitle="Odstotek uporabe" error="odstotek (celoštevilska vrednost)" sqref="AU58 AX58 AI58 AL58 AO58 AR58 AI53 AL53 AO53 AU90 AU53 AX53 AX90 AR53 AI296:AI302 KE296:KE302 UA296:UA302 ADW296:ADW302 ANS296:ANS302 AXO296:AXO302 BHK296:BHK302 BRG296:BRG302 CBC296:CBC302 CKY296:CKY302 CUU296:CUU302 DEQ296:DEQ302 DOM296:DOM302 DYI296:DYI302 EIE296:EIE302 ESA296:ESA302 FBW296:FBW302 FLS296:FLS302 FVO296:FVO302 GFK296:GFK302 GPG296:GPG302 GZC296:GZC302 HIY296:HIY302 HSU296:HSU302 ICQ296:ICQ302 IMM296:IMM302 IWI296:IWI302 JGE296:JGE302 JQA296:JQA302 JZW296:JZW302 KJS296:KJS302 KTO296:KTO302 LDK296:LDK302 LNG296:LNG302 LXC296:LXC302 MGY296:MGY302 MQU296:MQU302 NAQ296:NAQ302 NKM296:NKM302 NUI296:NUI302 OEE296:OEE302 OOA296:OOA302 OXW296:OXW302 PHS296:PHS302 PRO296:PRO302 QBK296:QBK302 QLG296:QLG302 QVC296:QVC302 REY296:REY302 ROU296:ROU302 RYQ296:RYQ302 SIM296:SIM302 SSI296:SSI302 TCE296:TCE302 TMA296:TMA302 TVW296:TVW302 UFS296:UFS302 UPO296:UPO302 UZK296:UZK302 VJG296:VJG302 VTC296:VTC302 WCY296:WCY302 WMU296:WMU302 WWQ296:WWQ302 AL296:AL302 KH296:KH302 UD296:UD302 ADZ296:ADZ302 ANV296:ANV302 AXR296:AXR302 BHN296:BHN302 BRJ296:BRJ302 CBF296:CBF302 CLB296:CLB302 CUX296:CUX302 DET296:DET302 DOP296:DOP302 DYL296:DYL302 EIH296:EIH302 ESD296:ESD302 FBZ296:FBZ302 FLV296:FLV302 FVR296:FVR302 GFN296:GFN302 GPJ296:GPJ302 GZF296:GZF302 HJB296:HJB302 HSX296:HSX302 ICT296:ICT302 IMP296:IMP302 IWL296:IWL302 JGH296:JGH302 JQD296:JQD302 JZZ296:JZZ302 KJV296:KJV302 KTR296:KTR302 LDN296:LDN302 LNJ296:LNJ302 LXF296:LXF302 MHB296:MHB302 MQX296:MQX302 NAT296:NAT302 NKP296:NKP302 NUL296:NUL302 OEH296:OEH302 OOD296:OOD302 OXZ296:OXZ302 PHV296:PHV302 PRR296:PRR302 QBN296:QBN302 QLJ296:QLJ302 QVF296:QVF302 RFB296:RFB302 ROX296:ROX302 RYT296:RYT302 SIP296:SIP302 SSL296:SSL302 TCH296:TCH302 TMD296:TMD302 TVZ296:TVZ302 UFV296:UFV302 UPR296:UPR302 UZN296:UZN302 VJJ296:VJJ302 VTF296:VTF302 WDB296:WDB302 WMX296:WMX302 WWT296:WWT302 AO296:AO302 KK296:KK302 UG296:UG302 AEC296:AEC302 ANY296:ANY302 AXU296:AXU302 BHQ296:BHQ302 BRM296:BRM302 CBI296:CBI302 CLE296:CLE302 CVA296:CVA302 DEW296:DEW302 DOS296:DOS302 DYO296:DYO302 EIK296:EIK302 ESG296:ESG302 FCC296:FCC302 FLY296:FLY302 FVU296:FVU302 GFQ296:GFQ302 GPM296:GPM302 GZI296:GZI302 HJE296:HJE302 HTA296:HTA302 ICW296:ICW302 IMS296:IMS302 IWO296:IWO302 JGK296:JGK302 JQG296:JQG302 KAC296:KAC302 KJY296:KJY302 KTU296:KTU302 LDQ296:LDQ302 LNM296:LNM302 LXI296:LXI302 MHE296:MHE302 MRA296:MRA302 NAW296:NAW302 NKS296:NKS302 NUO296:NUO302 OEK296:OEK302 OOG296:OOG302 OYC296:OYC302 PHY296:PHY302 PRU296:PRU302 QBQ296:QBQ302 QLM296:QLM302 QVI296:QVI302 RFE296:RFE302 RPA296:RPA302 RYW296:RYW302 SIS296:SIS302 SSO296:SSO302 TCK296:TCK302 TMG296:TMG302 TWC296:TWC302 UFY296:UFY302 UPU296:UPU302 UZQ296:UZQ302 VJM296:VJM302 VTI296:VTI302 WDE296:WDE302 WNA296:WNA302 WWW296:WWW302 AR296:AR302 KN296:KN302 UJ296:UJ302 AEF296:AEF302 AOB296:AOB302 AXX296:AXX302 BHT296:BHT302 BRP296:BRP302 CBL296:CBL302 CLH296:CLH302 CVD296:CVD302 DEZ296:DEZ302 DOV296:DOV302 DYR296:DYR302 EIN296:EIN302 ESJ296:ESJ302 FCF296:FCF302 FMB296:FMB302 FVX296:FVX302 GFT296:GFT302 GPP296:GPP302 GZL296:GZL302 HJH296:HJH302 HTD296:HTD302 ICZ296:ICZ302 IMV296:IMV302 IWR296:IWR302 JGN296:JGN302 JQJ296:JQJ302 KAF296:KAF302 KKB296:KKB302 KTX296:KTX302 LDT296:LDT302 LNP296:LNP302 LXL296:LXL302 MHH296:MHH302 MRD296:MRD302 NAZ296:NAZ302 NKV296:NKV302 NUR296:NUR302 OEN296:OEN302 OOJ296:OOJ302 OYF296:OYF302 PIB296:PIB302 PRX296:PRX302 QBT296:QBT302 QLP296:QLP302 QVL296:QVL302 RFH296:RFH302 RPD296:RPD302 RYZ296:RYZ302 SIV296:SIV302 SSR296:SSR302 TCN296:TCN302 TMJ296:TMJ302 TWF296:TWF302 UGB296:UGB302 UPX296:UPX302 UZT296:UZT302 VJP296:VJP302 VTL296:VTL302 WDH296:WDH302 WND296:WND302 WWZ296:WWZ302 AU296:AU302 KQ296:KQ302 UM296:UM302 AEI296:AEI302 AOE296:AOE302 AYA296:AYA302 BHW296:BHW302 BRS296:BRS302 CBO296:CBO302 CLK296:CLK302 CVG296:CVG302 DFC296:DFC302 DOY296:DOY302 DYU296:DYU302 EIQ296:EIQ302 ESM296:ESM302 FCI296:FCI302 FME296:FME302 FWA296:FWA302 GFW296:GFW302 GPS296:GPS302 GZO296:GZO302 HJK296:HJK302 HTG296:HTG302 IDC296:IDC302 IMY296:IMY302 IWU296:IWU302 JGQ296:JGQ302 JQM296:JQM302 KAI296:KAI302 KKE296:KKE302 KUA296:KUA302 LDW296:LDW302 LNS296:LNS302 LXO296:LXO302 MHK296:MHK302 MRG296:MRG302 NBC296:NBC302 NKY296:NKY302 NUU296:NUU302 OEQ296:OEQ302 OOM296:OOM302 OYI296:OYI302 PIE296:PIE302 PSA296:PSA302 QBW296:QBW302 QLS296:QLS302 QVO296:QVO302 RFK296:RFK302 RPG296:RPG302 RZC296:RZC302 SIY296:SIY302 SSU296:SSU302 TCQ296:TCQ302 TMM296:TMM302 TWI296:TWI302 UGE296:UGE302 UQA296:UQA302 UZW296:UZW302 VJS296:VJS302 VTO296:VTO302 WDK296:WDK302 WNG296:WNG302 WXC296:WXC302 AX296:AX302 KT296:KT302 UP296:UP302 AEL296:AEL302 AOH296:AOH302 AYD296:AYD302 BHZ296:BHZ302 BRV296:BRV302 CBR296:CBR302 CLN296:CLN302 CVJ296:CVJ302 DFF296:DFF302 DPB296:DPB302 DYX296:DYX302 EIT296:EIT302 ESP296:ESP302 FCL296:FCL302 FMH296:FMH302 FWD296:FWD302 GFZ296:GFZ302 GPV296:GPV302 GZR296:GZR302 HJN296:HJN302 HTJ296:HTJ302 IDF296:IDF302 INB296:INB302 IWX296:IWX302 JGT296:JGT302 JQP296:JQP302 KAL296:KAL302 KKH296:KKH302 KUD296:KUD302 LDZ296:LDZ302 LNV296:LNV302 LXR296:LXR302 MHN296:MHN302 MRJ296:MRJ302 NBF296:NBF302 NLB296:NLB302 NUX296:NUX302 OET296:OET302 OOP296:OOP302 OYL296:OYL302 PIH296:PIH302 PSD296:PSD302 QBZ296:QBZ302 QLV296:QLV302 QVR296:QVR302 RFN296:RFN302 RPJ296:RPJ302 RZF296:RZF302 SJB296:SJB302 SSX296:SSX302 TCT296:TCT302 TMP296:TMP302 TWL296:TWL302 UGH296:UGH302 UQD296:UQD302 UZZ296:UZZ302 VJV296:VJV302 VTR296:VTR302 WDN296:WDN302 WNJ296:WNJ302 WXF296:WXF302" xr:uid="{00000000-0002-0000-0000-00001A000000}">
      <formula1>0</formula1>
      <formula2>100</formula2>
    </dataValidation>
    <dataValidation type="whole" allowBlank="1" showInputMessage="1" showErrorMessage="1" errorTitle="Odstotek uporabe" error="odstotek (celoštevilska vrednost)" sqref="WWA497:WWA498 WME497:WME498 WCI497:WCI498 VSM497:VSM498 VIQ497:VIQ498 UYU497:UYU498 UOY497:UOY498 UFC497:UFC498 TVG497:TVG498 TLK497:TLK498 TBO497:TBO498 SRS497:SRS498 SHW497:SHW498 RYA497:RYA498 ROE497:ROE498 REI497:REI498 QUM497:QUM498 QKQ497:QKQ498 QAU497:QAU498 PQY497:PQY498 PHC497:PHC498 OXG497:OXG498 ONK497:ONK498 ODO497:ODO498 NTS497:NTS498 NJW497:NJW498 NAA497:NAA498 MQE497:MQE498 MGI497:MGI498 LWM497:LWM498 LMQ497:LMQ498 LCU497:LCU498 KSY497:KSY498 KJC497:KJC498 JZG497:JZG498 JPK497:JPK498 JFO497:JFO498 IVS497:IVS498 ILW497:ILW498 ICA497:ICA498 HSE497:HSE498 HII497:HII498 GYM497:GYM498 GOQ497:GOQ498 GEU497:GEU498 FUY497:FUY498 FLC497:FLC498 FBG497:FBG498 ERK497:ERK498 EHO497:EHO498 DXS497:DXS498 DNW497:DNW498 DEA497:DEA498 CUE497:CUE498 CKI497:CKI498 CAM497:CAM498 BQQ497:BQQ498 BGU497:BGU498 AWY497:AWY498 ANC497:ANC498 ADG497:ADG498 TK497:TK498 JO497:JO498 WWM497:WWM498 WMQ497:WMQ498 WCU497:WCU498 VSY497:VSY498 VJC497:VJC498 UZG497:UZG498 UPK497:UPK498 UFO497:UFO498 TVS497:TVS498 TLW497:TLW498 TCA497:TCA498 SSE497:SSE498 SII497:SII498 RYM497:RYM498 ROQ497:ROQ498 REU497:REU498 QUY497:QUY498 QLC497:QLC498 QBG497:QBG498 PRK497:PRK498 PHO497:PHO498 OXS497:OXS498 ONW497:ONW498 OEA497:OEA498 NUE497:NUE498 NKI497:NKI498 NAM497:NAM498 MQQ497:MQQ498 MGU497:MGU498 LWY497:LWY498 LNC497:LNC498 LDG497:LDG498 KTK497:KTK498 KJO497:KJO498 JZS497:JZS498 JPW497:JPW498 JGA497:JGA498 IWE497:IWE498 IMI497:IMI498 ICM497:ICM498 HSQ497:HSQ498 HIU497:HIU498 GYY497:GYY498 GPC497:GPC498 GFG497:GFG498 FVK497:FVK498 FLO497:FLO498 FBS497:FBS498 ERW497:ERW498 EIA497:EIA498 DYE497:DYE498 DOI497:DOI498 DEM497:DEM498 CUQ497:CUQ498 CKU497:CKU498 CAY497:CAY498 BRC497:BRC498 BHG497:BHG498 AXK497:AXK498 ANO497:ANO498 ADS497:ADS498 TW497:TW498 KA497:KA498 WWJ497:WWJ498 WMN497:WMN498 WCR497:WCR498 VSV497:VSV498 VIZ497:VIZ498 UZD497:UZD498 UPH497:UPH498 UFL497:UFL498 TVP497:TVP498 TLT497:TLT498 TBX497:TBX498 SSB497:SSB498 SIF497:SIF498 RYJ497:RYJ498 RON497:RON498 RER497:RER498 QUV497:QUV498 QKZ497:QKZ498 QBD497:QBD498 PRH497:PRH498 PHL497:PHL498 OXP497:OXP498 ONT497:ONT498 ODX497:ODX498 NUB497:NUB498 NKF497:NKF498 NAJ497:NAJ498 MQN497:MQN498 MGR497:MGR498 LWV497:LWV498 LMZ497:LMZ498 LDD497:LDD498 KTH497:KTH498 KJL497:KJL498 JZP497:JZP498 JPT497:JPT498 JFX497:JFX498 IWB497:IWB498 IMF497:IMF498 ICJ497:ICJ498 HSN497:HSN498 HIR497:HIR498 GYV497:GYV498 GOZ497:GOZ498 GFD497:GFD498 FVH497:FVH498 FLL497:FLL498 FBP497:FBP498 ERT497:ERT498 EHX497:EHX498 DYB497:DYB498 DOF497:DOF498 DEJ497:DEJ498 CUN497:CUN498 CKR497:CKR498 CAV497:CAV498 BQZ497:BQZ498 BHD497:BHD498 AXH497:AXH498 ANL497:ANL498 ADP497:ADP498 TT497:TT498 JX497:JX498 WWD497:WWD498 WMH497:WMH498 WCL497:WCL498 VSP497:VSP498 VIT497:VIT498 UYX497:UYX498 UPB497:UPB498 UFF497:UFF498 TVJ497:TVJ498 TLN497:TLN498 TBR497:TBR498 SRV497:SRV498 SHZ497:SHZ498 RYD497:RYD498 ROH497:ROH498 REL497:REL498 QUP497:QUP498 QKT497:QKT498 QAX497:QAX498 PRB497:PRB498 PHF497:PHF498 OXJ497:OXJ498 ONN497:ONN498 ODR497:ODR498 NTV497:NTV498 NJZ497:NJZ498 NAD497:NAD498 MQH497:MQH498 MGL497:MGL498 LWP497:LWP498 LMT497:LMT498 LCX497:LCX498 KTB497:KTB498 KJF497:KJF498 JZJ497:JZJ498 JPN497:JPN498 JFR497:JFR498 IVV497:IVV498 ILZ497:ILZ498 ICD497:ICD498 HSH497:HSH498 HIL497:HIL498 GYP497:GYP498 GOT497:GOT498 GEX497:GEX498 FVB497:FVB498 FLF497:FLF498 FBJ497:FBJ498 ERN497:ERN498 EHR497:EHR498 DXV497:DXV498 DNZ497:DNZ498 DED497:DED498 CUH497:CUH498 CKL497:CKL498 CAP497:CAP498 BQT497:BQT498 BGX497:BGX498 AXB497:AXB498 ANF497:ANF498 ADJ497:ADJ498 TN497:TN498 JR497:JR498 WWP497:WWP498 WMT497:WMT498 WCX497:WCX498 VTB497:VTB498 VJF497:VJF498 UZJ497:UZJ498 UPN497:UPN498 UFR497:UFR498 TVV497:TVV498 TLZ497:TLZ498 TCD497:TCD498 SSH497:SSH498 SIL497:SIL498 RYP497:RYP498 ROT497:ROT498 REX497:REX498 QVB497:QVB498 QLF497:QLF498 QBJ497:QBJ498 PRN497:PRN498 PHR497:PHR498 OXV497:OXV498 ONZ497:ONZ498 OED497:OED498 NUH497:NUH498 NKL497:NKL498 NAP497:NAP498 MQT497:MQT498 MGX497:MGX498 LXB497:LXB498 LNF497:LNF498 LDJ497:LDJ498 KTN497:KTN498 KJR497:KJR498 JZV497:JZV498 JPZ497:JPZ498 JGD497:JGD498 IWH497:IWH498 IML497:IML498 ICP497:ICP498 HST497:HST498 HIX497:HIX498 GZB497:GZB498 GPF497:GPF498 GFJ497:GFJ498 FVN497:FVN498 FLR497:FLR498 FBV497:FBV498 ERZ497:ERZ498 EID497:EID498 DYH497:DYH498 DOL497:DOL498 DEP497:DEP498 CUT497:CUT498 CKX497:CKX498 CBB497:CBB498 BRF497:BRF498 BHJ497:BHJ498 AXN497:AXN498 ANR497:ANR498 ADV497:ADV498 TZ497:TZ498 KD497:KD498 WWG497:WWG498 WMK497:WMK498 WCO497:WCO498 VSS497:VSS498 VIW497:VIW498 UZA497:UZA498 UPE497:UPE498 UFI497:UFI498 TVM497:TVM498 TLQ497:TLQ498 TBU497:TBU498 SRY497:SRY498 SIC497:SIC498 RYG497:RYG498 ROK497:ROK498 REO497:REO498 QUS497:QUS498 QKW497:QKW498 QBA497:QBA498 PRE497:PRE498 PHI497:PHI498 OXM497:OXM498 ONQ497:ONQ498 ODU497:ODU498 NTY497:NTY498 NKC497:NKC498 NAG497:NAG498 MQK497:MQK498 MGO497:MGO498 LWS497:LWS498 LMW497:LMW498 LDA497:LDA498 KTE497:KTE498 KJI497:KJI498 JZM497:JZM498 JPQ497:JPQ498 JFU497:JFU498 IVY497:IVY498 IMC497:IMC498 ICG497:ICG498 HSK497:HSK498 HIO497:HIO498 GYS497:GYS498 GOW497:GOW498 GFA497:GFA498 FVE497:FVE498 FLI497:FLI498 FBM497:FBM498 ERQ497:ERQ498 EHU497:EHU498 DXY497:DXY498 DOC497:DOC498 DEG497:DEG498 CUK497:CUK498 CKO497:CKO498 CAS497:CAS498 BQW497:BQW498 BHA497:BHA498 AXE497:AXE498 ANI497:ANI498 ADM497:ADM498 TQ497:TQ498 JU497:JU498 AI485 JO485 TK485 ADG485 ANC485 AWY485 BGU485 BQQ485 CAM485 CKI485 CUE485 DEA485 DNW485 DXS485 EHO485 ERK485 FBG485 FLC485 FUY485 GEU485 GOQ485 GYM485 HII485 HSE485 ICA485 ILW485 IVS485 JFO485 JPK485 JZG485 KJC485 KSY485 LCU485 LMQ485 LWM485 MGI485 MQE485 NAA485 NJW485 NTS485 ODO485 ONK485 OXG485 PHC485 PQY485 QAU485 QKQ485 QUM485 REI485 ROE485 RYA485 SHW485 SRS485 TBO485 TLK485 TVG485 UFC485 UOY485 UYU485 VIQ485 VSM485 WCI485 WME485 WWA485 AI481:AI482 JO481:JO482 TK481:TK482 ADG481:ADG482 ANC481:ANC482 AWY481:AWY482 BGU481:BGU482 BQQ481:BQQ482 CAM481:CAM482 CKI481:CKI482 CUE481:CUE482 DEA481:DEA482 DNW481:DNW482 DXS481:DXS482 EHO481:EHO482 ERK481:ERK482 FBG481:FBG482 FLC481:FLC482 FUY481:FUY482 GEU481:GEU482 GOQ481:GOQ482 GYM481:GYM482 HII481:HII482 HSE481:HSE482 ICA481:ICA482 ILW481:ILW482 IVS481:IVS482 JFO481:JFO482 JPK481:JPK482 JZG481:JZG482 KJC481:KJC482 KSY481:KSY482 LCU481:LCU482 LMQ481:LMQ482 LWM481:LWM482 MGI481:MGI482 MQE481:MQE482 NAA481:NAA482 NJW481:NJW482 NTS481:NTS482 ODO481:ODO482 ONK481:ONK482 OXG481:OXG482 PHC481:PHC482 PQY481:PQY482 QAU481:QAU482 QKQ481:QKQ482 QUM481:QUM482 REI481:REI482 ROE481:ROE482 RYA481:RYA482 SHW481:SHW482 SRS481:SRS482 TBO481:TBO482 TLK481:TLK482 TVG481:TVG482 UFC481:UFC482 UOY481:UOY482 UYU481:UYU482 VIQ481:VIQ482 VSM481:VSM482 WCI481:WCI482 WME481:WME482 WWA481:WWA482 AR567:AR568 AX603:AX611 HG603:HG611 RC603:RC611 AAY603:AAY611 AKU603:AKU611 AUQ603:AUQ611 BEM603:BEM611 BOI603:BOI611 BYE603:BYE611 CIA603:CIA611 CRW603:CRW611 DBS603:DBS611 DLO603:DLO611 DVK603:DVK611 EFG603:EFG611 EPC603:EPC611 EYY603:EYY611 FIU603:FIU611 FSQ603:FSQ611 GCM603:GCM611 GMI603:GMI611 GWE603:GWE611 HGA603:HGA611 HPW603:HPW611 HZS603:HZS611 IJO603:IJO611 ITK603:ITK611 JDG603:JDG611 JNC603:JNC611 JWY603:JWY611 KGU603:KGU611 KQQ603:KQQ611 LAM603:LAM611 LKI603:LKI611 LUE603:LUE611 MEA603:MEA611 MNW603:MNW611 MXS603:MXS611 NHO603:NHO611 NRK603:NRK611 OBG603:OBG611 OLC603:OLC611 OUY603:OUY611 PEU603:PEU611 POQ603:POQ611 PYM603:PYM611 QII603:QII611 QSE603:QSE611 RCA603:RCA611 RLW603:RLW611 RVS603:RVS611 SFO603:SFO611 SPK603:SPK611 AL603:AL611 GU603:GU611 QQ603:QQ611 AAM603:AAM611 AKI603:AKI611 AUE603:AUE611 BEA603:BEA611 BNW603:BNW611 BXS603:BXS611 CHO603:CHO611 CRK603:CRK611 DBG603:DBG611 DLC603:DLC611 DUY603:DUY611 EEU603:EEU611 EOQ603:EOQ611 EYM603:EYM611 FII603:FII611 FSE603:FSE611 GCA603:GCA611 GLW603:GLW611 GVS603:GVS611 HFO603:HFO611 HPK603:HPK611 HZG603:HZG611 IJC603:IJC611 ISY603:ISY611 JCU603:JCU611 JMQ603:JMQ611 JWM603:JWM611 KGI603:KGI611 KQE603:KQE611 LAA603:LAA611 LJW603:LJW611 LTS603:LTS611 MDO603:MDO611 MNK603:MNK611 MXG603:MXG611 NHC603:NHC611 NQY603:NQY611 OAU603:OAU611 OKQ603:OKQ611 OUM603:OUM611 PEI603:PEI611 POE603:POE611 PYA603:PYA611 QHW603:QHW611 QRS603:QRS611 RBO603:RBO611 RLK603:RLK611 RVG603:RVG611 SFC603:SFC611 SOY603:SOY611 AO603:AO611 GX603:GX611 QT603:QT611 AAP603:AAP611 AKL603:AKL611 AUH603:AUH611 BED603:BED611 BNZ603:BNZ611 BXV603:BXV611 CHR603:CHR611 CRN603:CRN611 DBJ603:DBJ611 DLF603:DLF611 DVB603:DVB611 EEX603:EEX611 EOT603:EOT611 EYP603:EYP611 FIL603:FIL611 FSH603:FSH611 GCD603:GCD611 GLZ603:GLZ611 GVV603:GVV611 HFR603:HFR611 HPN603:HPN611 HZJ603:HZJ611 IJF603:IJF611 ITB603:ITB611 JCX603:JCX611 JMT603:JMT611 JWP603:JWP611 KGL603:KGL611 KQH603:KQH611 LAD603:LAD611 LJZ603:LJZ611 LTV603:LTV611 MDR603:MDR611 MNN603:MNN611 MXJ603:MXJ611 NHF603:NHF611 NRB603:NRB611 OAX603:OAX611 OKT603:OKT611 OUP603:OUP611 PEL603:PEL611 POH603:POH611 PYD603:PYD611 QHZ603:QHZ611 QRV603:QRV611 RBR603:RBR611 RLN603:RLN611 RVJ603:RVJ611 SFF603:SFF611 SPB603:SPB611 AR603:AR611 HA603:HA611 QW603:QW611 AAS603:AAS611 AKO603:AKO611 AUK603:AUK611 BEG603:BEG611 BOC603:BOC611 BXY603:BXY611 CHU603:CHU611 CRQ603:CRQ611 DBM603:DBM611 DLI603:DLI611 DVE603:DVE611 EFA603:EFA611 EOW603:EOW611 EYS603:EYS611 FIO603:FIO611 FSK603:FSK611 GCG603:GCG611 GMC603:GMC611 GVY603:GVY611 HFU603:HFU611 HPQ603:HPQ611 HZM603:HZM611 IJI603:IJI611 ITE603:ITE611 JDA603:JDA611 JMW603:JMW611 JWS603:JWS611 KGO603:KGO611 KQK603:KQK611 LAG603:LAG611 LKC603:LKC611 LTY603:LTY611 MDU603:MDU611 MNQ603:MNQ611 MXM603:MXM611 NHI603:NHI611 NRE603:NRE611 OBA603:OBA611 OKW603:OKW611 OUS603:OUS611 PEO603:PEO611 POK603:POK611 PYG603:PYG611 QIC603:QIC611 QRY603:QRY611 RBU603:RBU611 RLQ603:RLQ611 RVM603:RVM611 SFI603:SFI611 SPE603:SPE611 AU603:AU611 HD603:HD611 QZ603:QZ611 AAV603:AAV611 AKR603:AKR611 AUN603:AUN611 BEJ603:BEJ611 BOF603:BOF611 BYB603:BYB611 CHX603:CHX611 CRT603:CRT611 DBP603:DBP611 DLL603:DLL611 DVH603:DVH611 EFD603:EFD611 EOZ603:EOZ611 EYV603:EYV611 FIR603:FIR611 FSN603:FSN611 GCJ603:GCJ611 GMF603:GMF611 GWB603:GWB611 HFX603:HFX611 HPT603:HPT611 HZP603:HZP611 IJL603:IJL611 ITH603:ITH611 JDD603:JDD611 JMZ603:JMZ611 JWV603:JWV611 KGR603:KGR611 KQN603:KQN611 LAJ603:LAJ611 LKF603:LKF611 LUB603:LUB611 MDX603:MDX611 MNT603:MNT611 MXP603:MXP611 NHL603:NHL611 NRH603:NRH611 OBD603:OBD611 OKZ603:OKZ611 OUV603:OUV611 PER603:PER611 PON603:PON611 PYJ603:PYJ611 QIF603:QIF611 QSB603:QSB611 RBX603:RBX611 RLT603:RLT611 RVP603:RVP611 SFL603:SFL611 SPH603:SPH611 AI603:AI611 GR603:GR611 QN603:QN611 AAJ603:AAJ611 AKF603:AKF611 AUB603:AUB611 BDX603:BDX611 BNT603:BNT611 BXP603:BXP611 CHL603:CHL611 CRH603:CRH611 DBD603:DBD611 DKZ603:DKZ611 DUV603:DUV611 EER603:EER611 EON603:EON611 EYJ603:EYJ611 FIF603:FIF611 FSB603:FSB611 GBX603:GBX611 GLT603:GLT611 GVP603:GVP611 HFL603:HFL611 HPH603:HPH611 HZD603:HZD611 IIZ603:IIZ611 ISV603:ISV611 JCR603:JCR611 JMN603:JMN611 JWJ603:JWJ611 KGF603:KGF611 KQB603:KQB611 KZX603:KZX611 LJT603:LJT611 LTP603:LTP611 MDL603:MDL611 MNH603:MNH611 MXD603:MXD611 NGZ603:NGZ611 NQV603:NQV611 OAR603:OAR611 OKN603:OKN611 OUJ603:OUJ611 PEF603:PEF611 POB603:POB611 PXX603:PXX611 QHT603:QHT611 QRP603:QRP611 RBL603:RBL611 RLH603:RLH611 RVD603:RVD611 SEZ603:SEZ611 SOV603:SOV611 AO502 AL502 AR502 AI502 AU502 TQ502 ADM502 ANI502 AXE502 BHA502 BQW502 CAS502 CKO502 CUK502 DEG502 DOC502 DXY502 EHU502 ERQ502 FBM502 FLI502 FVE502 GFA502 GOW502 GYS502 HIO502 HSK502 ICG502 IMC502 IVY502 JFU502 JPQ502 JZM502 KJI502 KTE502 LDA502 LMW502 LWS502 MGO502 MQK502 NAG502 NKC502 NTY502 ODU502 ONQ502 OXM502 PHI502 PRE502 QBA502 QKW502 QUS502 REO502 ROK502 RYG502 SIC502 SRY502 TBU502 TLQ502 TVM502 UFI502 UPE502 UZA502 VIW502 VSS502 WCO502 WMK502 WWG502 JR502 TN502 ADJ502 ANF502 AXB502 BGX502 BQT502 CAP502 CKL502 CUH502 DED502 DNZ502 DXV502 EHR502 ERN502 FBJ502 FLF502 FVB502 GEX502 GOT502 GYP502 HIL502 HSH502 ICD502 ILZ502 IVV502 JFR502 JPN502 JZJ502 KJF502 KTB502 LCX502 LMT502 LWP502 MGL502 MQH502 NAD502 NJZ502 NTV502 ODR502 ONN502 OXJ502 PHF502 PRB502 QAX502 QKT502 QUP502 REL502 ROH502 RYD502 SHZ502 SRV502 TBR502 TLN502 TVJ502 UFF502 UPB502 UYX502 VIT502 VSP502 WCL502 WMH502 WWD502 JX502 TT502 ADP502 ANL502 AXH502 BHD502 BQZ502 CAV502 CKR502 CUN502 DEJ502 DOF502 DYB502 EHX502 ERT502 FBP502 FLL502 FVH502 GFD502 GOZ502 GYV502 HIR502 HSN502 ICJ502 IMF502 IWB502 JFX502 JPT502 JZP502 KJL502 KTH502 LDD502 LMZ502 LWV502 MGR502 MQN502 NAJ502 NKF502 NUB502 ODX502 ONT502 OXP502 PHL502 PRH502 QBD502 QKZ502 QUV502 RER502 RON502 RYJ502 SIF502 SSB502 TBX502 TLT502 TVP502 UFL502 UPH502 UZD502 VIZ502 VSV502 WCR502 WMN502 WWJ502 KA502 TW502 ADS502 ANO502 AXK502 BHG502 BRC502 CAY502 CKU502 CUQ502 DEM502 DOI502 DYE502 EIA502 ERW502 FBS502 FLO502 FVK502 GFG502 GPC502 GYY502 HIU502 HSQ502 ICM502 IMI502 IWE502 JGA502 JPW502 JZS502 KJO502 KTK502 LDG502 LNC502 LWY502 MGU502 MQQ502 NAM502 NKI502 NUE502 OEA502 ONW502 OXS502 PHO502 PRK502 QBG502 QLC502 QUY502 REU502 ROQ502 RYM502 SII502 SSE502 TCA502 TLW502 TVS502 UFO502 UPK502 UZG502 VJC502 VSY502 WCU502 WMQ502 WWM502 JO502 TK502 ADG502 ANC502 AWY502 BGU502 BQQ502 CAM502 CKI502 CUE502 DEA502 DNW502 DXS502 EHO502 ERK502 FBG502 FLC502 FUY502 GEU502 GOQ502 GYM502 HII502 HSE502 ICA502 ILW502 IVS502 JFO502 JPK502 JZG502 KJC502 KSY502 LCU502 LMQ502 LWM502 MGI502 MQE502 NAA502 NJW502 NTS502 ODO502 ONK502 OXG502 PHC502 PQY502 QAU502 QKQ502 QUM502 REI502 ROE502 RYA502 SHW502 SRS502 TBO502 TLK502 TVG502 UFC502 UOY502 UYU502 VIQ502 VSM502 WCI502 WME502 WWA502 JU502 AR104 AU104 AO55:AO57 AX55:AX57 AU55:AU57 AR55:AR57 AI55:AI57 AX104 AL59:AL61 AR59:AR61 AU59:AU61 AX59:AX61 AL104 AL88 AL64:AL69 AI84:AI88 AO59:AO61 AR84:AR88 AU84:AU88 AO84:AO88 AX84:AX88 AR40:AR46 AX40:AX46 AR76:AR79 AO104 AL52 AL90 AL98:AL102 AR50:AR52 AO90 AI90 AR90 AL84:AL86 AR64:AR74 AI59:AI79 AU64:AU79 AX64:AX79 AO64:AO79 AL71:AL79 AX48:AX52 AL40:AL50 AR48 AO40:AO52 AI40:AI52 AU40:AU52 AL55:AL57 AU92:AU102 AX92:AX102 AO92:AO102 AI92:AI104 AR93:AR102 AL92:AL96 WWZ510:WWZ520 WND510:WND520 WDH510:WDH520 VTL510:VTL520 VJP510:VJP520 UZT510:UZT520 UPX510:UPX520 UGB510:UGB520 TWF510:TWF520 TMJ510:TMJ520 TCN510:TCN520 SSR510:SSR520 SIV510:SIV520 RYZ510:RYZ520 RPD510:RPD520 RFH510:RFH520 QVL510:QVL520 QLP510:QLP520 QBT510:QBT520 PRX510:PRX520 PIB510:PIB520 OYF510:OYF520 OOJ510:OOJ520 OEN510:OEN520 NUR510:NUR520 NKV510:NKV520 NAZ510:NAZ520 MRD510:MRD520 MHH510:MHH520 LXL510:LXL520 LNP510:LNP520 LDT510:LDT520 KTX510:KTX520 KKB510:KKB520 KAF510:KAF520 JQJ510:JQJ520 JGN510:JGN520 IWR510:IWR520 IMV510:IMV520 ICZ510:ICZ520 HTD510:HTD520 HJH510:HJH520 GZL510:GZL520 GPP510:GPP520 GFT510:GFT520 FVX510:FVX520 FMB510:FMB520 FCF510:FCF520 ESJ510:ESJ520 EIN510:EIN520 DYR510:DYR520 DOV510:DOV520 DEZ510:DEZ520 CVD510:CVD520 CLH510:CLH520 CBL510:CBL520 BRP510:BRP520 BHT510:BHT520 AXX510:AXX520 AOB510:AOB520 AEF510:AEF520 UJ510:UJ520 KN510:KN520 AR510:AR520 WWT510:WWT520 WMX510:WMX520 WDB510:WDB520 VTF510:VTF520 VJJ510:VJJ520 UZN510:UZN520 UPR510:UPR520 UFV510:UFV520 TVZ510:TVZ520 TMD510:TMD520 TCH510:TCH520 SSL510:SSL520 SIP510:SIP520 RYT510:RYT520 ROX510:ROX520 RFB510:RFB520 QVF510:QVF520 QLJ510:QLJ520 QBN510:QBN520 PRR510:PRR520 PHV510:PHV520 OXZ510:OXZ520 OOD510:OOD520 OEH510:OEH520 NUL510:NUL520 NKP510:NKP520 NAT510:NAT520 MQX510:MQX520 MHB510:MHB520 LXF510:LXF520 LNJ510:LNJ520 LDN510:LDN520 KTR510:KTR520 KJV510:KJV520 JZZ510:JZZ520 JQD510:JQD520 JGH510:JGH520 IWL510:IWL520 IMP510:IMP520 ICT510:ICT520 HSX510:HSX520 HJB510:HJB520 GZF510:GZF520 GPJ510:GPJ520 GFN510:GFN520 FVR510:FVR520 FLV510:FLV520 FBZ510:FBZ520 ESD510:ESD520 EIH510:EIH520 DYL510:DYL520 DOP510:DOP520 DET510:DET520 CUX510:CUX520 CLB510:CLB520 CBF510:CBF520 BRJ510:BRJ520 BHN510:BHN520 AXR510:AXR520 ANV510:ANV520 ADZ510:ADZ520 UD510:UD520 KH510:KH520 AL510:AL520 WXF510:WXF520 WNJ510:WNJ520 WDN510:WDN520 VTR510:VTR520 VJV510:VJV520 UZZ510:UZZ520 UQD510:UQD520 UGH510:UGH520 TWL510:TWL520 TMP510:TMP520 TCT510:TCT520 SSX510:SSX520 SJB510:SJB520 RZF510:RZF520 RPJ510:RPJ520 RFN510:RFN520 QVR510:QVR520 QLV510:QLV520 QBZ510:QBZ520 PSD510:PSD520 PIH510:PIH520 OYL510:OYL520 OOP510:OOP520 OET510:OET520 NUX510:NUX520 NLB510:NLB520 NBF510:NBF520 MRJ510:MRJ520 MHN510:MHN520 LXR510:LXR520 LNV510:LNV520 LDZ510:LDZ520 KUD510:KUD520 KKH510:KKH520 KAL510:KAL520 JQP510:JQP520 JGT510:JGT520 IWX510:IWX520 INB510:INB520 IDF510:IDF520 HTJ510:HTJ520 HJN510:HJN520 GZR510:GZR520 GPV510:GPV520 GFZ510:GFZ520 FWD510:FWD520 FMH510:FMH520 FCL510:FCL520 ESP510:ESP520 EIT510:EIT520 DYX510:DYX520 DPB510:DPB520 DFF510:DFF520 CVJ510:CVJ520 CLN510:CLN520 CBR510:CBR520 BRV510:BRV520 BHZ510:BHZ520 AYD510:AYD520 AOH510:AOH520 AEL510:AEL520 UP510:UP520 KT510:KT520 AX510:AX520 WWW510:WWW520 WNA510:WNA520 WDE510:WDE520 VTI510:VTI520 VJM510:VJM520 UZQ510:UZQ520 UPU510:UPU520 UFY510:UFY520 TWC510:TWC520 TMG510:TMG520 TCK510:TCK520 SSO510:SSO520 SIS510:SIS520 RYW510:RYW520 RPA510:RPA520 RFE510:RFE520 QVI510:QVI520 QLM510:QLM520 QBQ510:QBQ520 PRU510:PRU520 PHY510:PHY520 OYC510:OYC520 OOG510:OOG520 OEK510:OEK520 NUO510:NUO520 NKS510:NKS520 NAW510:NAW520 MRA510:MRA520 MHE510:MHE520 LXI510:LXI520 LNM510:LNM520 LDQ510:LDQ520 KTU510:KTU520 KJY510:KJY520 KAC510:KAC520 JQG510:JQG520 JGK510:JGK520 IWO510:IWO520 IMS510:IMS520 ICW510:ICW520 HTA510:HTA520 HJE510:HJE520 GZI510:GZI520 GPM510:GPM520 GFQ510:GFQ520 FVU510:FVU520 FLY510:FLY520 FCC510:FCC520 ESG510:ESG520 EIK510:EIK520 DYO510:DYO520 DOS510:DOS520 DEW510:DEW520 CVA510:CVA520 CLE510:CLE520 CBI510:CBI520 BRM510:BRM520 BHQ510:BHQ520 AXU510:AXU520 ANY510:ANY520 AEC510:AEC520 UG510:UG520 KK510:KK520 AO510:AO520 WWQ510:WWQ520 WMU510:WMU520 WCY510:WCY520 VTC510:VTC520 VJG510:VJG520 UZK510:UZK520 UPO510:UPO520 UFS510:UFS520 TVW510:TVW520 TMA510:TMA520 TCE510:TCE520 SSI510:SSI520 SIM510:SIM520 RYQ510:RYQ520 ROU510:ROU520 REY510:REY520 QVC510:QVC520 QLG510:QLG520 QBK510:QBK520 PRO510:PRO520 PHS510:PHS520 OXW510:OXW520 OOA510:OOA520 OEE510:OEE520 NUI510:NUI520 NKM510:NKM520 NAQ510:NAQ520 MQU510:MQU520 MGY510:MGY520 LXC510:LXC520 LNG510:LNG520 LDK510:LDK520 KTO510:KTO520 KJS510:KJS520 JZW510:JZW520 JQA510:JQA520 JGE510:JGE520 IWI510:IWI520 IMM510:IMM520 ICQ510:ICQ520 HSU510:HSU520 HIY510:HIY520 GZC510:GZC520 GPG510:GPG520 GFK510:GFK520 FVO510:FVO520 FLS510:FLS520 FBW510:FBW520 ESA510:ESA520 EIE510:EIE520 DYI510:DYI520 DOM510:DOM520 DEQ510:DEQ520 CUU510:CUU520 CKY510:CKY520 CBC510:CBC520 BRG510:BRG520 BHK510:BHK520 AXO510:AXO520 ANS510:ANS520 ADW510:ADW520 UA510:UA520 KE510:KE520 AI510:AI520 WXC510:WXC520 WNG510:WNG520 WDK510:WDK520 VTO510:VTO520 VJS510:VJS520 UZW510:UZW520 UQA510:UQA520 UGE510:UGE520 TWI510:TWI520 TMM510:TMM520 TCQ510:TCQ520 SSU510:SSU520 SIY510:SIY520 RZC510:RZC520 RPG510:RPG520 RFK510:RFK520 QVO510:QVO520 QLS510:QLS520 QBW510:QBW520 PSA510:PSA520 PIE510:PIE520 OYI510:OYI520 OOM510:OOM520 OEQ510:OEQ520 NUU510:NUU520 NKY510:NKY520 NBC510:NBC520 MRG510:MRG520 MHK510:MHK520 LXO510:LXO520 LNS510:LNS520 LDW510:LDW520 KUA510:KUA520 KKE510:KKE520 KAI510:KAI520 JQM510:JQM520 JGQ510:JGQ520 IWU510:IWU520 IMY510:IMY520 IDC510:IDC520 HTG510:HTG520 HJK510:HJK520 GZO510:GZO520 GPS510:GPS520 GFW510:GFW520 FWA510:FWA520 FME510:FME520 FCI510:FCI520 ESM510:ESM520 EIQ510:EIQ520 DYU510:DYU520 DOY510:DOY520 DFC510:DFC520 CVG510:CVG520 CLK510:CLK520 CBO510:CBO520 BRS510:BRS520 BHW510:BHW520 AYA510:AYA520 AOE510:AOE520 AEI510:AEI520 UM510:UM520 KQ510:KQ520 AU510:AU520 AO522:AO523 AL522 AR522:AR523 Y522:Y528 Y557:Y558 AO543 AR537:AR538 AL532 AO532 AO567 AR525 AO525 AR532 AO545:AO546 AR545:AR546 AL545 AO537:AO538 AM536 AP536 AS536 AL534 AR534:AR535 AO534:AO535 AR542:AR543 AL530 AO529:AO530 AR529:AR530 Y530:Y537 Y539:Y548 AX613:AX653 HG613:HG653 RC613:RC653 AAY613:AAY653 AKU613:AKU653 AUQ613:AUQ653 BEM613:BEM653 BOI613:BOI653 BYE613:BYE653 CIA613:CIA653 CRW613:CRW653 DBS613:DBS653 DLO613:DLO653 DVK613:DVK653 EFG613:EFG653 EPC613:EPC653 EYY613:EYY653 FIU613:FIU653 FSQ613:FSQ653 GCM613:GCM653 GMI613:GMI653 GWE613:GWE653 HGA613:HGA653 HPW613:HPW653 HZS613:HZS653 IJO613:IJO653 ITK613:ITK653 JDG613:JDG653 JNC613:JNC653 JWY613:JWY653 KGU613:KGU653 KQQ613:KQQ653 LAM613:LAM653 LKI613:LKI653 LUE613:LUE653 MEA613:MEA653 MNW613:MNW653 MXS613:MXS653 NHO613:NHO653 NRK613:NRK653 OBG613:OBG653 OLC613:OLC653 OUY613:OUY653 PEU613:PEU653 POQ613:POQ653 PYM613:PYM653 QII613:QII653 QSE613:QSE653 RCA613:RCA653 RLW613:RLW653 RVS613:RVS653 SFO613:SFO653 SPK613:SPK653 AL613:AL653 GU613:GU653 QQ613:QQ653 AAM613:AAM653 AKI613:AKI653 AUE613:AUE653 BEA613:BEA653 BNW613:BNW653 BXS613:BXS653 CHO613:CHO653 CRK613:CRK653 DBG613:DBG653 DLC613:DLC653 DUY613:DUY653 EEU613:EEU653 EOQ613:EOQ653 EYM613:EYM653 FII613:FII653 FSE613:FSE653 GCA613:GCA653 GLW613:GLW653 GVS613:GVS653 HFO613:HFO653 HPK613:HPK653 HZG613:HZG653 IJC613:IJC653 ISY613:ISY653 JCU613:JCU653 JMQ613:JMQ653 JWM613:JWM653 KGI613:KGI653 KQE613:KQE653 LAA613:LAA653 LJW613:LJW653 LTS613:LTS653 MDO613:MDO653 MNK613:MNK653 MXG613:MXG653 NHC613:NHC653 NQY613:NQY653 OAU613:OAU653 OKQ613:OKQ653 OUM613:OUM653 PEI613:PEI653 POE613:POE653 PYA613:PYA653 QHW613:QHW653 QRS613:QRS653 RBO613:RBO653 RLK613:RLK653 RVG613:RVG653 SFC613:SFC653 SOY613:SOY653 AO613:AO653 GX613:GX653 QT613:QT653 AAP613:AAP653 AKL613:AKL653 AUH613:AUH653 BED613:BED653 BNZ613:BNZ653 BXV613:BXV653 CHR613:CHR653 CRN613:CRN653 DBJ613:DBJ653 DLF613:DLF653 DVB613:DVB653 EEX613:EEX653 EOT613:EOT653 EYP613:EYP653 FIL613:FIL653 FSH613:FSH653 GCD613:GCD653 GLZ613:GLZ653 GVV613:GVV653 HFR613:HFR653 HPN613:HPN653 HZJ613:HZJ653 IJF613:IJF653 ITB613:ITB653 JCX613:JCX653 JMT613:JMT653 JWP613:JWP653 KGL613:KGL653 KQH613:KQH653 LAD613:LAD653 LJZ613:LJZ653 LTV613:LTV653 MDR613:MDR653 MNN613:MNN653 MXJ613:MXJ653 NHF613:NHF653 NRB613:NRB653 OAX613:OAX653 OKT613:OKT653 OUP613:OUP653 PEL613:PEL653 POH613:POH653 PYD613:PYD653 QHZ613:QHZ653 QRV613:QRV653 RBR613:RBR653 RLN613:RLN653 RVJ613:RVJ653 SFF613:SFF653 SPB613:SPB653 AR613:AR653 HA613:HA653 QW613:QW653 AAS613:AAS653 AKO613:AKO653 AUK613:AUK653 BEG613:BEG653 BOC613:BOC653 BXY613:BXY653 CHU613:CHU653 CRQ613:CRQ653 DBM613:DBM653 DLI613:DLI653 DVE613:DVE653 EFA613:EFA653 EOW613:EOW653 EYS613:EYS653 FIO613:FIO653 FSK613:FSK653 GCG613:GCG653 GMC613:GMC653 GVY613:GVY653 HFU613:HFU653 HPQ613:HPQ653 HZM613:HZM653 IJI613:IJI653 ITE613:ITE653 JDA613:JDA653 JMW613:JMW653 JWS613:JWS653 KGO613:KGO653 KQK613:KQK653 LAG613:LAG653 LKC613:LKC653 LTY613:LTY653 MDU613:MDU653 MNQ613:MNQ653 MXM613:MXM653 NHI613:NHI653 NRE613:NRE653 OBA613:OBA653 OKW613:OKW653 OUS613:OUS653 PEO613:PEO653 POK613:POK653 PYG613:PYG653 QIC613:QIC653 QRY613:QRY653 RBU613:RBU653 RLQ613:RLQ653 RVM613:RVM653 SFI613:SFI653 SPE613:SPE653 AU613:AU653 HD613:HD653 QZ613:QZ653 AAV613:AAV653 AKR613:AKR653 AUN613:AUN653 BEJ613:BEJ653 BOF613:BOF653 BYB613:BYB653 CHX613:CHX653 CRT613:CRT653 DBP613:DBP653 DLL613:DLL653 DVH613:DVH653 EFD613:EFD653 EOZ613:EOZ653 EYV613:EYV653 FIR613:FIR653 FSN613:FSN653 GCJ613:GCJ653 GMF613:GMF653 GWB613:GWB653 HFX613:HFX653 HPT613:HPT653 HZP613:HZP653 IJL613:IJL653 ITH613:ITH653 JDD613:JDD653 JMZ613:JMZ653 JWV613:JWV653 KGR613:KGR653 KQN613:KQN653 LAJ613:LAJ653 LKF613:LKF653 LUB613:LUB653 MDX613:MDX653 MNT613:MNT653 MXP613:MXP653 NHL613:NHL653 NRH613:NRH653 OBD613:OBD653 OKZ613:OKZ653 OUV613:OUV653 PER613:PER653 PON613:PON653 PYJ613:PYJ653 QIF613:QIF653 QSB613:QSB653 RBX613:RBX653 RLT613:RLT653 RVP613:RVP653 SFL613:SFL653 SPH613:SPH653 AI613:AI653 GR613:GR653 QN613:QN653 AAJ613:AAJ653 AKF613:AKF653 AUB613:AUB653 BDX613:BDX653 BNT613:BNT653 BXP613:BXP653 CHL613:CHL653 CRH613:CRH653 DBD613:DBD653 DKZ613:DKZ653 DUV613:DUV653 EER613:EER653 EON613:EON653 EYJ613:EYJ653 FIF613:FIF653 FSB613:FSB653 GBX613:GBX653 GLT613:GLT653 GVP613:GVP653 HFL613:HFL653 HPH613:HPH653 HZD613:HZD653 IIZ613:IIZ653 ISV613:ISV653 JCR613:JCR653 JMN613:JMN653 JWJ613:JWJ653 KGF613:KGF653 KQB613:KQB653 KZX613:KZX653 LJT613:LJT653 LTP613:LTP653 MDL613:MDL653 MNH613:MNH653 MXD613:MXD653 NGZ613:NGZ653 NQV613:NQV653 OAR613:OAR653 OKN613:OKN653 OUJ613:OUJ653 PEF613:PEF653 POB613:POB653 PXX613:PXX653 QHT613:QHT653 QRP613:QRP653 RBL613:RBL653 RLH613:RLH653 RVD613:RVD653 SEZ613:SEZ653 SOV613:SOV653 AR591:AR592 KN574:KN576 UJ574:UJ576 AEF574:AEF576 AOB574:AOB576 AXX574:AXX576 BHT574:BHT576 BRP574:BRP576 CBL574:CBL576 CLH574:CLH576 CVD574:CVD576 DEZ574:DEZ576 DOV574:DOV576 DYR574:DYR576 EIN574:EIN576 ESJ574:ESJ576 FCF574:FCF576 FMB574:FMB576 FVX574:FVX576 GFT574:GFT576 GPP574:GPP576 GZL574:GZL576 HJH574:HJH576 HTD574:HTD576 ICZ574:ICZ576 IMV574:IMV576 IWR574:IWR576 JGN574:JGN576 JQJ574:JQJ576 KAF574:KAF576 KKB574:KKB576 KTX574:KTX576 LDT574:LDT576 LNP574:LNP576 LXL574:LXL576 MHH574:MHH576 MRD574:MRD576 NAZ574:NAZ576 NKV574:NKV576 NUR574:NUR576 OEN574:OEN576 OOJ574:OOJ576 OYF574:OYF576 PIB574:PIB576 PRX574:PRX576 QBT574:QBT576 QLP574:QLP576 QVL574:QVL576 RFH574:RFH576 RPD574:RPD576 RYZ574:RYZ576 SIV574:SIV576 SSR574:SSR576 TCN574:TCN576 TMJ574:TMJ576 TWF574:TWF576 UGB574:UGB576 UPX574:UPX576 UZT574:UZT576 VJP574:VJP576 VTL574:VTL576 WDH574:WDH576 WND574:WND576 WWZ574:WWZ576 AO582:AO583 KK582:KK583 UG582:UG583 AEC582:AEC583 ANY582:ANY583 AXU582:AXU583 BHQ582:BHQ583 BRM582:BRM583 CBI582:CBI583 CLE582:CLE583 CVA582:CVA583 DEW582:DEW583 DOS582:DOS583 DYO582:DYO583 EIK582:EIK583 ESG582:ESG583 FCC582:FCC583 FLY582:FLY583 FVU582:FVU583 GFQ582:GFQ583 GPM582:GPM583 GZI582:GZI583 HJE582:HJE583 HTA582:HTA583 ICW582:ICW583 IMS582:IMS583 IWO582:IWO583 JGK582:JGK583 JQG582:JQG583 KAC582:KAC583 KJY582:KJY583 KTU582:KTU583 LDQ582:LDQ583 LNM582:LNM583 LXI582:LXI583 MHE582:MHE583 MRA582:MRA583 NAW582:NAW583 NKS582:NKS583 NUO582:NUO583 OEK582:OEK583 OOG582:OOG583 OYC582:OYC583 PHY582:PHY583 PRU582:PRU583 QBQ582:QBQ583 QLM582:QLM583 QVI582:QVI583 RFE582:RFE583 RPA582:RPA583 RYW582:RYW583 SIS582:SIS583 SSO582:SSO583 TCK582:TCK583 TMG582:TMG583 TWC582:TWC583 UFY582:UFY583 UPU582:UPU583 UZQ582:UZQ583 VJM582:VJM583 VTI582:VTI583 WDE582:WDE583 WNA582:WNA583 WWW582:WWW583 AL574:AL579 KH574:KH579 UD574:UD579 ADZ574:ADZ579 ANV574:ANV579 AXR574:AXR579 BHN574:BHN579 BRJ574:BRJ579 CBF574:CBF579 CLB574:CLB579 CUX574:CUX579 DET574:DET579 DOP574:DOP579 DYL574:DYL579 EIH574:EIH579 ESD574:ESD579 FBZ574:FBZ579 FLV574:FLV579 FVR574:FVR579 GFN574:GFN579 GPJ574:GPJ579 GZF574:GZF579 HJB574:HJB579 HSX574:HSX579 ICT574:ICT579 IMP574:IMP579 IWL574:IWL579 JGH574:JGH579 JQD574:JQD579 JZZ574:JZZ579 KJV574:KJV579 KTR574:KTR579 LDN574:LDN579 LNJ574:LNJ579 LXF574:LXF579 MHB574:MHB579 MQX574:MQX579 NAT574:NAT579 NKP574:NKP579 NUL574:NUL579 OEH574:OEH579 OOD574:OOD579 OXZ574:OXZ579 PHV574:PHV579 PRR574:PRR579 QBN574:QBN579 QLJ574:QLJ579 QVF574:QVF579 RFB574:RFB579 ROX574:ROX579 RYT574:RYT579 SIP574:SIP579 SSL574:SSL579 TCH574:TCH579 TMD574:TMD579 TVZ574:TVZ579 UFV574:UFV579 UPR574:UPR579 UZN574:UZN579 VJJ574:VJJ579 VTF574:VTF579 WDB574:WDB579 WMX574:WMX579 WWT574:WWT579 WWW585:WWW593 KK574:KK579 UG574:UG579 AEC574:AEC579 ANY574:ANY579 AXU574:AXU579 BHQ574:BHQ579 BRM574:BRM579 CBI574:CBI579 CLE574:CLE579 CVA574:CVA579 DEW574:DEW579 DOS574:DOS579 DYO574:DYO579 EIK574:EIK579 ESG574:ESG579 FCC574:FCC579 FLY574:FLY579 FVU574:FVU579 GFQ574:GFQ579 GPM574:GPM579 GZI574:GZI579 HJE574:HJE579 HTA574:HTA579 ICW574:ICW579 IMS574:IMS579 IWO574:IWO579 JGK574:JGK579 JQG574:JQG579 KAC574:KAC579 KJY574:KJY579 KTU574:KTU579 LDQ574:LDQ579 LNM574:LNM579 LXI574:LXI579 MHE574:MHE579 MRA574:MRA579 NAW574:NAW579 NKS574:NKS579 NUO574:NUO579 OEK574:OEK579 OOG574:OOG579 OYC574:OYC579 PHY574:PHY579 PRU574:PRU579 QBQ574:QBQ579 QLM574:QLM579 QVI574:QVI579 RFE574:RFE579 RPA574:RPA579 RYW574:RYW579 SIS574:SIS579 SSO574:SSO579 TCK574:TCK579 TMG574:TMG579 TWC574:TWC579 UFY574:UFY579 UPU574:UPU579 UZQ574:UZQ579 VJM574:VJM579 VTI574:VTI579 WDE574:WDE579 WNA574:WNA579 WWW574:WWW579 AR574:AR575 KQ574:KQ580 UM574:UM580 AEI574:AEI580 AOE574:AOE580 AYA574:AYA580 BHW574:BHW580 BRS574:BRS580 CBO574:CBO580 CLK574:CLK580 CVG574:CVG580 DFC574:DFC580 DOY574:DOY580 DYU574:DYU580 EIQ574:EIQ580 ESM574:ESM580 FCI574:FCI580 FME574:FME580 FWA574:FWA580 GFW574:GFW580 GPS574:GPS580 GZO574:GZO580 HJK574:HJK580 HTG574:HTG580 IDC574:IDC580 IMY574:IMY580 IWU574:IWU580 JGQ574:JGQ580 JQM574:JQM580 KAI574:KAI580 KKE574:KKE580 KUA574:KUA580 LDW574:LDW580 LNS574:LNS580 LXO574:LXO580 MHK574:MHK580 MRG574:MRG580 NBC574:NBC580 NKY574:NKY580 NUU574:NUU580 OEQ574:OEQ580 OOM574:OOM580 OYI574:OYI580 PIE574:PIE580 PSA574:PSA580 QBW574:QBW580 QLS574:QLS580 QVO574:QVO580 RFK574:RFK580 RPG574:RPG580 RZC574:RZC580 SIY574:SIY580 SSU574:SSU580 TCQ574:TCQ580 TMM574:TMM580 TWI574:TWI580 UGE574:UGE580 UQA574:UQA580 UZW574:UZW580 VJS574:VJS580 VTO574:VTO580 WDK574:WDK580 WNG574:WNG580 WXC574:WXC580 AI574:AI579 KE574:KE579 UA574:UA579 ADW574:ADW579 ANS574:ANS579 AXO574:AXO579 BHK574:BHK579 BRG574:BRG579 CBC574:CBC579 CKY574:CKY579 CUU574:CUU579 DEQ574:DEQ579 DOM574:DOM579 DYI574:DYI579 EIE574:EIE579 ESA574:ESA579 FBW574:FBW579 FLS574:FLS579 FVO574:FVO579 GFK574:GFK579 GPG574:GPG579 GZC574:GZC579 HIY574:HIY579 HSU574:HSU579 ICQ574:ICQ579 IMM574:IMM579 IWI574:IWI579 JGE574:JGE579 JQA574:JQA579 JZW574:JZW579 KJS574:KJS579 KTO574:KTO579 LDK574:LDK579 LNG574:LNG579 LXC574:LXC579 MGY574:MGY579 MQU574:MQU579 NAQ574:NAQ579 NKM574:NKM579 NUI574:NUI579 OEE574:OEE579 OOA574:OOA579 OXW574:OXW579 PHS574:PHS579 PRO574:PRO579 QBK574:QBK579 QLG574:QLG579 QVC574:QVC579 REY574:REY579 ROU574:ROU579 RYQ574:RYQ579 SIM574:SIM579 SSI574:SSI579 TCE574:TCE579 TMA574:TMA579 TVW574:TVW579 UFS574:UFS579 UPO574:UPO579 UZK574:UZK579 VJG574:VJG579 VTC574:VTC579 WCY574:WCY579 WMU574:WMU579 WWQ574:WWQ579 AU582:AU587 KQ582:KQ587 UM582:UM587 AEI582:AEI587 AOE582:AOE587 AYA582:AYA587 BHW582:BHW587 BRS582:BRS587 CBO582:CBO587 CLK582:CLK587 CVG582:CVG587 DFC582:DFC587 DOY582:DOY587 DYU582:DYU587 EIQ582:EIQ587 ESM582:ESM587 FCI582:FCI587 FME582:FME587 FWA582:FWA587 GFW582:GFW587 GPS582:GPS587 GZO582:GZO587 HJK582:HJK587 HTG582:HTG587 IDC582:IDC587 IMY582:IMY587 IWU582:IWU587 JGQ582:JGQ587 JQM582:JQM587 KAI582:KAI587 KKE582:KKE587 KUA582:KUA587 LDW582:LDW587 LNS582:LNS587 LXO582:LXO587 MHK582:MHK587 MRG582:MRG587 NBC582:NBC587 NKY582:NKY587 NUU582:NUU587 OEQ582:OEQ587 OOM582:OOM587 OYI582:OYI587 PIE582:PIE587 PSA582:PSA587 QBW582:QBW587 QLS582:QLS587 QVO582:QVO587 RFK582:RFK587 RPG582:RPG587 RZC582:RZC587 SIY582:SIY587 SSU582:SSU587 TCQ582:TCQ587 TMM582:TMM587 TWI582:TWI587 UGE582:UGE587 UQA582:UQA587 UZW582:UZW587 VJS582:VJS587 VTO582:VTO587 WDK582:WDK587 WNG582:WNG587 WXC582:WXC587 AI581:AI594 KE581:KE594 UA581:UA594 ADW581:ADW594 ANS581:ANS594 AXO581:AXO594 BHK581:BHK594 BRG581:BRG594 CBC581:CBC594 CKY581:CKY594 CUU581:CUU594 DEQ581:DEQ594 DOM581:DOM594 DYI581:DYI594 EIE581:EIE594 ESA581:ESA594 FBW581:FBW594 FLS581:FLS594 FVO581:FVO594 GFK581:GFK594 GPG581:GPG594 GZC581:GZC594 HIY581:HIY594 HSU581:HSU594 ICQ581:ICQ594 IMM581:IMM594 IWI581:IWI594 JGE581:JGE594 JQA581:JQA594 JZW581:JZW594 KJS581:KJS594 KTO581:KTO594 LDK581:LDK594 LNG581:LNG594 LXC581:LXC594 MGY581:MGY594 MQU581:MQU594 NAQ581:NAQ594 NKM581:NKM594 NUI581:NUI594 OEE581:OEE594 OOA581:OOA594 OXW581:OXW594 PHS581:PHS594 PRO581:PRO594 QBK581:QBK594 QLG581:QLG594 QVC581:QVC594 REY581:REY594 ROU581:ROU594 RYQ581:RYQ594 SIM581:SIM594 SSI581:SSI594 TCE581:TCE594 TMA581:TMA594 TVW581:TVW594 UFS581:UFS594 UPO581:UPO594 UZK581:UZK594 VJG581:VJG594 VTC581:VTC594 WCY581:WCY594 WMU581:WMU594 WWQ581:WWQ594 AL582:AL594 KH582:KH594 UD582:UD594 ADZ582:ADZ594 ANV582:ANV594 AXR582:AXR594 BHN582:BHN594 BRJ582:BRJ594 CBF582:CBF594 CLB582:CLB594 CUX582:CUX594 DET582:DET594 DOP582:DOP594 DYL582:DYL594 EIH582:EIH594 ESD582:ESD594 FBZ582:FBZ594 FLV582:FLV594 FVR582:FVR594 GFN582:GFN594 GPJ582:GPJ594 GZF582:GZF594 HJB582:HJB594 HSX582:HSX594 ICT582:ICT594 IMP582:IMP594 IWL582:IWL594 JGH582:JGH594 JQD582:JQD594 JZZ582:JZZ594 KJV582:KJV594 KTR582:KTR594 LDN582:LDN594 LNJ582:LNJ594 LXF582:LXF594 MHB582:MHB594 MQX582:MQX594 NAT582:NAT594 NKP582:NKP594 NUL582:NUL594 OEH582:OEH594 OOD582:OOD594 OXZ582:OXZ594 PHV582:PHV594 PRR582:PRR594 QBN582:QBN594 QLJ582:QLJ594 QVF582:QVF594 RFB582:RFB594 ROX582:ROX594 RYT582:RYT594 SIP582:SIP594 SSL582:SSL594 TCH582:TCH594 TMD582:TMD594 TVZ582:TVZ594 UFV582:UFV594 UPR582:UPR594 UZN582:UZN594 VJJ582:VJJ594 VTF582:VTF594 WDB582:WDB594 WMX582:WMX594 WWT582:WWT594 AO574:AO579 KN578:KN593 UJ578:UJ593 AEF578:AEF593 AOB578:AOB593 AXX578:AXX593 BHT578:BHT593 BRP578:BRP593 CBL578:CBL593 CLH578:CLH593 CVD578:CVD593 DEZ578:DEZ593 DOV578:DOV593 DYR578:DYR593 EIN578:EIN593 ESJ578:ESJ593 FCF578:FCF593 FMB578:FMB593 FVX578:FVX593 GFT578:GFT593 GPP578:GPP593 GZL578:GZL593 HJH578:HJH593 HTD578:HTD593 ICZ578:ICZ593 IMV578:IMV593 IWR578:IWR593 JGN578:JGN593 JQJ578:JQJ593 KAF578:KAF593 KKB578:KKB593 KTX578:KTX593 LDT578:LDT593 LNP578:LNP593 LXL578:LXL593 MHH578:MHH593 MRD578:MRD593 NAZ578:NAZ593 NKV578:NKV593 NUR578:NUR593 OEN578:OEN593 OOJ578:OOJ593 OYF578:OYF593 PIB578:PIB593 PRX578:PRX593 QBT578:QBT593 QLP578:QLP593 QVL578:QVL593 RFH578:RFH593 RPD578:RPD593 RYZ578:RYZ593 SIV578:SIV593 SSR578:SSR593 TCN578:TCN593 TMJ578:TMJ593 TWF578:TWF593 UGB578:UGB593 UPX578:UPX593 UZT578:UZT593 VJP578:VJP593 VTL578:VTL593 WDH578:WDH593 WND578:WND593 WWZ578:WWZ593 AX574:AX593 KT574:KT593 UP574:UP593 AEL574:AEL593 AOH574:AOH593 AYD574:AYD593 BHZ574:BHZ593 BRV574:BRV593 CBR574:CBR593 CLN574:CLN593 CVJ574:CVJ593 DFF574:DFF593 DPB574:DPB593 DYX574:DYX593 EIT574:EIT593 ESP574:ESP593 FCL574:FCL593 FMH574:FMH593 FWD574:FWD593 GFZ574:GFZ593 GPV574:GPV593 GZR574:GZR593 HJN574:HJN593 HTJ574:HTJ593 IDF574:IDF593 INB574:INB593 IWX574:IWX593 JGT574:JGT593 JQP574:JQP593 KAL574:KAL593 KKH574:KKH593 KUD574:KUD593 LDZ574:LDZ593 LNV574:LNV593 LXR574:LXR593 MHN574:MHN593 MRJ574:MRJ593 NBF574:NBF593 NLB574:NLB593 NUX574:NUX593 OET574:OET593 OOP574:OOP593 OYL574:OYL593 PIH574:PIH593 PSD574:PSD593 QBZ574:QBZ593 QLV574:QLV593 QVR574:QVR593 RFN574:RFN593 RPJ574:RPJ593 RZF574:RZF593 SJB574:SJB593 SSX574:SSX593 TCT574:TCT593 TMP574:TMP593 TWL574:TWL593 UGH574:UGH593 UQD574:UQD593 UZZ574:UZZ593 VJV574:VJV593 VTR574:VTR593 WDN574:WDN593 WNJ574:WNJ593 WXF574:WXF593 AU591:AU592 KQ589:KQ593 UM589:UM593 AEI589:AEI593 AOE589:AOE593 AYA589:AYA593 BHW589:BHW593 BRS589:BRS593 CBO589:CBO593 CLK589:CLK593 CVG589:CVG593 DFC589:DFC593 DOY589:DOY593 DYU589:DYU593 EIQ589:EIQ593 ESM589:ESM593 FCI589:FCI593 FME589:FME593 FWA589:FWA593 GFW589:GFW593 GPS589:GPS593 GZO589:GZO593 HJK589:HJK593 HTG589:HTG593 IDC589:IDC593 IMY589:IMY593 IWU589:IWU593 JGQ589:JGQ593 JQM589:JQM593 KAI589:KAI593 KKE589:KKE593 KUA589:KUA593 LDW589:LDW593 LNS589:LNS593 LXO589:LXO593 MHK589:MHK593 MRG589:MRG593 NBC589:NBC593 NKY589:NKY593 NUU589:NUU593 OEQ589:OEQ593 OOM589:OOM593 OYI589:OYI593 PIE589:PIE593 PSA589:PSA593 QBW589:QBW593 QLS589:QLS593 QVO589:QVO593 RFK589:RFK593 RPG589:RPG593 RZC589:RZC593 SIY589:SIY593 SSU589:SSU593 TCQ589:TCQ593 TMM589:TMM593 TWI589:TWI593 UGE589:UGE593 UQA589:UQA593 UZW589:UZW593 VJS589:VJS593 VTO589:VTO593 WDK589:WDK593 WNG589:WNG593 WXC589:WXC593 AO585:AO593 KK585:KK593 UG585:UG593 AEC585:AEC593 ANY585:ANY593 AXU585:AXU593 BHQ585:BHQ593 BRM585:BRM593 CBI585:CBI593 CLE585:CLE593 CVA585:CVA593 DEW585:DEW593 DOS585:DOS593 DYO585:DYO593 EIK585:EIK593 ESG585:ESG593 FCC585:FCC593 FLY585:FLY593 FVU585:FVU593 GFQ585:GFQ593 GPM585:GPM593 GZI585:GZI593 HJE585:HJE593 HTA585:HTA593 ICW585:ICW593 IMS585:IMS593 IWO585:IWO593 JGK585:JGK593 JQG585:JQG593 KAC585:KAC593 KJY585:KJY593 KTU585:KTU593 LDQ585:LDQ593 LNM585:LNM593 LXI585:LXI593 MHE585:MHE593 MRA585:MRA593 NAW585:NAW593 NKS585:NKS593 NUO585:NUO593 OEK585:OEK593 OOG585:OOG593 OYC585:OYC593 PHY585:PHY593 PRU585:PRU593 QBQ585:QBQ593 QLM585:QLM593 QVI585:QVI593 RFE585:RFE593 RPA585:RPA593 RYW585:RYW593 SIS585:SIS593 SSO585:SSO593 TCK585:TCK593 TMG585:TMG593 TWC585:TWC593 UFY585:UFY593 UPU585:UPU593 UZQ585:UZQ593 VJM585:VJM593 VTI585:VTI593 WDE585:WDE593 WNA585:WNA593 AR578:AR579 AR581:AR589 AU589 AU577 AX791:AX836 AU791:AU836 AR791:AR836 AO791:AO807 AI791:AI836 AL791:AL836 AO810:AO824 AO826:AO836 AO883:AO938 KK883:KK938 UG883:UG938 AEC883:AEC938 ANY883:ANY938 AXU883:AXU938 BHQ883:BHQ938 BRM883:BRM938 CBI883:CBI938 CLE883:CLE938 CVA883:CVA938 DEW883:DEW938 DOS883:DOS938 DYO883:DYO938 EIK883:EIK938 ESG883:ESG938 FCC883:FCC938 FLY883:FLY938 FVU883:FVU938 GFQ883:GFQ938 GPM883:GPM938 GZI883:GZI938 HJE883:HJE938 HTA883:HTA938 ICW883:ICW938 IMS883:IMS938 IWO883:IWO938 JGK883:JGK938 JQG883:JQG938 KAC883:KAC938 KJY883:KJY938 KTU883:KTU938 LDQ883:LDQ938 LNM883:LNM938 LXI883:LXI938 MHE883:MHE938 MRA883:MRA938 NAW883:NAW938 NKS883:NKS938 NUO883:NUO938 OEK883:OEK938 OOG883:OOG938 OYC883:OYC938 PHY883:PHY938 PRU883:PRU938 QBQ883:QBQ938 QLM883:QLM938 QVI883:QVI938 RFE883:RFE938 RPA883:RPA938 RYW883:RYW938 SIS883:SIS938 SSO883:SSO938 TCK883:TCK938 TMG883:TMG938 TWC883:TWC938 UFY883:UFY938 UPU883:UPU938 UZQ883:UZQ938 VJM883:VJM938 VTI883:VTI938 WDE883:WDE938 WNA883:WNA938 WWW883:WWW938 AL883:AL938 KH883:KH938 UD883:UD938 ADZ883:ADZ938 ANV883:ANV938 AXR883:AXR938 BHN883:BHN938 BRJ883:BRJ938 CBF883:CBF938 CLB883:CLB938 CUX883:CUX938 DET883:DET938 DOP883:DOP938 DYL883:DYL938 EIH883:EIH938 ESD883:ESD938 FBZ883:FBZ938 FLV883:FLV938 FVR883:FVR938 GFN883:GFN938 GPJ883:GPJ938 GZF883:GZF938 HJB883:HJB938 HSX883:HSX938 ICT883:ICT938 IMP883:IMP938 IWL883:IWL938 JGH883:JGH938 JQD883:JQD938 JZZ883:JZZ938 KJV883:KJV938 KTR883:KTR938 LDN883:LDN938 LNJ883:LNJ938 LXF883:LXF938 MHB883:MHB938 MQX883:MQX938 NAT883:NAT938 NKP883:NKP938 NUL883:NUL938 OEH883:OEH938 OOD883:OOD938 OXZ883:OXZ938 PHV883:PHV938 PRR883:PRR938 QBN883:QBN938 QLJ883:QLJ938 QVF883:QVF938 RFB883:RFB938 ROX883:ROX938 RYT883:RYT938 SIP883:SIP938 SSL883:SSL938 TCH883:TCH938 TMD883:TMD938 TVZ883:TVZ938 UFV883:UFV938 UPR883:UPR938 UZN883:UZN938 VJJ883:VJJ938 VTF883:VTF938 WDB883:WDB938 WMX883:WMX938 WWT883:WWT938 AX883:AX938 KT883:KT938 UP883:UP938 AEL883:AEL938 AOH883:AOH938 AYD883:AYD938 BHZ883:BHZ938 BRV883:BRV938 CBR883:CBR938 CLN883:CLN938 CVJ883:CVJ938 DFF883:DFF938 DPB883:DPB938 DYX883:DYX938 EIT883:EIT938 ESP883:ESP938 FCL883:FCL938 FMH883:FMH938 FWD883:FWD938 GFZ883:GFZ938 GPV883:GPV938 GZR883:GZR938 HJN883:HJN938 HTJ883:HTJ938 IDF883:IDF938 INB883:INB938 IWX883:IWX938 JGT883:JGT938 JQP883:JQP938 KAL883:KAL938 KKH883:KKH938 KUD883:KUD938 LDZ883:LDZ938 LNV883:LNV938 LXR883:LXR938 MHN883:MHN938 MRJ883:MRJ938 NBF883:NBF938 NLB883:NLB938 NUX883:NUX938 OET883:OET938 OOP883:OOP938 OYL883:OYL938 PIH883:PIH938 PSD883:PSD938 QBZ883:QBZ938 QLV883:QLV938 QVR883:QVR938 RFN883:RFN938 RPJ883:RPJ938 RZF883:RZF938 SJB883:SJB938 SSX883:SSX938 TCT883:TCT938 TMP883:TMP938 TWL883:TWL938 UGH883:UGH938 UQD883:UQD938 UZZ883:UZZ938 VJV883:VJV938 VTR883:VTR938 WDN883:WDN938 WNJ883:WNJ938 WXF883:WXF938 AI883:AI938 KE883:KE938 UA883:UA938 ADW883:ADW938 ANS883:ANS938 AXO883:AXO938 BHK883:BHK938 BRG883:BRG938 CBC883:CBC938 CKY883:CKY938 CUU883:CUU938 DEQ883:DEQ938 DOM883:DOM938 DYI883:DYI938 EIE883:EIE938 ESA883:ESA938 FBW883:FBW938 FLS883:FLS938 FVO883:FVO938 GFK883:GFK938 GPG883:GPG938 GZC883:GZC938 HIY883:HIY938 HSU883:HSU938 ICQ883:ICQ938 IMM883:IMM938 IWI883:IWI938 JGE883:JGE938 JQA883:JQA938 JZW883:JZW938 KJS883:KJS938 KTO883:KTO938 LDK883:LDK938 LNG883:LNG938 LXC883:LXC938 MGY883:MGY938 MQU883:MQU938 NAQ883:NAQ938 NKM883:NKM938 NUI883:NUI938 OEE883:OEE938 OOA883:OOA938 OXW883:OXW938 PHS883:PHS938 PRO883:PRO938 QBK883:QBK938 QLG883:QLG938 QVC883:QVC938 REY883:REY938 ROU883:ROU938 RYQ883:RYQ938 SIM883:SIM938 SSI883:SSI938 TCE883:TCE938 TMA883:TMA938 TVW883:TVW938 UFS883:UFS938 UPO883:UPO938 UZK883:UZK938 VJG883:VJG938 VTC883:VTC938 WCY883:WCY938 WMU883:WMU938 WWQ883:WWQ938 AU883:AU938 KQ883:KQ938 UM883:UM938 AEI883:AEI938 AOE883:AOE938 AYA883:AYA938 BHW883:BHW938 BRS883:BRS938 CBO883:CBO938 CLK883:CLK938 CVG883:CVG938 DFC883:DFC938 DOY883:DOY938 DYU883:DYU938 EIQ883:EIQ938 ESM883:ESM938 FCI883:FCI938 FME883:FME938 FWA883:FWA938 GFW883:GFW938 GPS883:GPS938 GZO883:GZO938 HJK883:HJK938 HTG883:HTG938 IDC883:IDC938 IMY883:IMY938 IWU883:IWU938 JGQ883:JGQ938 JQM883:JQM938 KAI883:KAI938 KKE883:KKE938 KUA883:KUA938 LDW883:LDW938 LNS883:LNS938 LXO883:LXO938 MHK883:MHK938 MRG883:MRG938 NBC883:NBC938 NKY883:NKY938 NUU883:NUU938 OEQ883:OEQ938 OOM883:OOM938 OYI883:OYI938 PIE883:PIE938 PSA883:PSA938 QBW883:QBW938 QLS883:QLS938 QVO883:QVO938 RFK883:RFK938 RPG883:RPG938 RZC883:RZC938 SIY883:SIY938 SSU883:SSU938 TCQ883:TCQ938 TMM883:TMM938 TWI883:TWI938 UGE883:UGE938 UQA883:UQA938 UZW883:UZW938 VJS883:VJS938 VTO883:VTO938 WDK883:WDK938 WNG883:WNG938 WXC883:WXC938 AR883:AR938 KN883:KN938 UJ883:UJ938 AEF883:AEF938 AOB883:AOB938 AXX883:AXX938 BHT883:BHT938 BRP883:BRP938 CBL883:CBL938 CLH883:CLH938 CVD883:CVD938 DEZ883:DEZ938 DOV883:DOV938 DYR883:DYR938 EIN883:EIN938 ESJ883:ESJ938 FCF883:FCF938 FMB883:FMB938 FVX883:FVX938 GFT883:GFT938 GPP883:GPP938 GZL883:GZL938 HJH883:HJH938 HTD883:HTD938 ICZ883:ICZ938 IMV883:IMV938 IWR883:IWR938 JGN883:JGN938 JQJ883:JQJ938 KAF883:KAF938 KKB883:KKB938 KTX883:KTX938 LDT883:LDT938 LNP883:LNP938 LXL883:LXL938 MHH883:MHH938 MRD883:MRD938 NAZ883:NAZ938 NKV883:NKV938 NUR883:NUR938 OEN883:OEN938 OOJ883:OOJ938 OYF883:OYF938 PIB883:PIB938 PRX883:PRX938 QBT883:QBT938 QLP883:QLP938 QVL883:QVL938 RFH883:RFH938 RPD883:RPD938 RYZ883:RYZ938 SIV883:SIV938 SSR883:SSR938 TCN883:TCN938 TMJ883:TMJ938 TWF883:TWF938 UGB883:UGB938 UPX883:UPX938 UZT883:UZT938 VJP883:VJP938 VTL883:VTL938 WDH883:WDH938 WND883:WND938 WWZ883:WWZ938 AL953:AL979 KH953:KH979 UD953:UD979 ADZ953:ADZ979 ANV953:ANV979 AXR953:AXR979 BHN953:BHN979 BRJ953:BRJ979 CBF953:CBF979 CLB953:CLB979 CUX953:CUX979 DET953:DET979 DOP953:DOP979 DYL953:DYL979 EIH953:EIH979 ESD953:ESD979 FBZ953:FBZ979 FLV953:FLV979 FVR953:FVR979 GFN953:GFN979 GPJ953:GPJ979 GZF953:GZF979 HJB953:HJB979 HSX953:HSX979 ICT953:ICT979 IMP953:IMP979 IWL953:IWL979 JGH953:JGH979 JQD953:JQD979 JZZ953:JZZ979 KJV953:KJV979 KTR953:KTR979 LDN953:LDN979 LNJ953:LNJ979 LXF953:LXF979 MHB953:MHB979 MQX953:MQX979 NAT953:NAT979 NKP953:NKP979 NUL953:NUL979 OEH953:OEH979 OOD953:OOD979 OXZ953:OXZ979 PHV953:PHV979 PRR953:PRR979 QBN953:QBN979 QLJ953:QLJ979 QVF953:QVF979 RFB953:RFB979 ROX953:ROX979 RYT953:RYT979 SIP953:SIP979 SSL953:SSL979 TCH953:TCH979 TMD953:TMD979 TVZ953:TVZ979 UFV953:UFV979 UPR953:UPR979 UZN953:UZN979 VJJ953:VJJ979 VTF953:VTF979 WDB953:WDB979 WMX953:WMX979 WWT953:WWT979 AI953:AI979 KE953:KE979 UA953:UA979 ADW953:ADW979 ANS953:ANS979 AXO953:AXO979 BHK953:BHK979 BRG953:BRG979 CBC953:CBC979 CKY953:CKY979 CUU953:CUU979 DEQ953:DEQ979 DOM953:DOM979 DYI953:DYI979 EIE953:EIE979 ESA953:ESA979 FBW953:FBW979 FLS953:FLS979 FVO953:FVO979 GFK953:GFK979 GPG953:GPG979 GZC953:GZC979 HIY953:HIY979 HSU953:HSU979 ICQ953:ICQ979 IMM953:IMM979 IWI953:IWI979 JGE953:JGE979 JQA953:JQA979 JZW953:JZW979 KJS953:KJS979 KTO953:KTO979 LDK953:LDK979 LNG953:LNG979 LXC953:LXC979 MGY953:MGY979 MQU953:MQU979 NAQ953:NAQ979 NKM953:NKM979 NUI953:NUI979 OEE953:OEE979 OOA953:OOA979 OXW953:OXW979 PHS953:PHS979 PRO953:PRO979 QBK953:QBK979 QLG953:QLG979 QVC953:QVC979 REY953:REY979 ROU953:ROU979 RYQ953:RYQ979 SIM953:SIM979 SSI953:SSI979 TCE953:TCE979 TMA953:TMA979 TVW953:TVW979 UFS953:UFS979 UPO953:UPO979 UZK953:UZK979 VJG953:VJG979 VTC953:VTC979 WCY953:WCY979 WMU953:WMU979 WWQ953:WWQ979 AR953:AR979 KN953:KN979 UJ953:UJ979 AEF953:AEF979 AOB953:AOB979 AXX953:AXX979 BHT953:BHT979 BRP953:BRP979 CBL953:CBL979 CLH953:CLH979 CVD953:CVD979 DEZ953:DEZ979 DOV953:DOV979 DYR953:DYR979 EIN953:EIN979 ESJ953:ESJ979 FCF953:FCF979 FMB953:FMB979 FVX953:FVX979 GFT953:GFT979 GPP953:GPP979 GZL953:GZL979 HJH953:HJH979 HTD953:HTD979 ICZ953:ICZ979 IMV953:IMV979 IWR953:IWR979 JGN953:JGN979 JQJ953:JQJ979 KAF953:KAF979 KKB953:KKB979 KTX953:KTX979 LDT953:LDT979 LNP953:LNP979 LXL953:LXL979 MHH953:MHH979 MRD953:MRD979 NAZ953:NAZ979 NKV953:NKV979 NUR953:NUR979 OEN953:OEN979 OOJ953:OOJ979 OYF953:OYF979 PIB953:PIB979 PRX953:PRX979 QBT953:QBT979 QLP953:QLP979 QVL953:QVL979 RFH953:RFH979 RPD953:RPD979 RYZ953:RYZ979 SIV953:SIV979 SSR953:SSR979 TCN953:TCN979 TMJ953:TMJ979 TWF953:TWF979 UGB953:UGB979 UPX953:UPX979 UZT953:UZT979 VJP953:VJP979 VTL953:VTL979 WDH953:WDH979 WND953:WND979 WWZ953:WWZ979 AX953:AX979 KT953:KT979 UP953:UP979 AEL953:AEL979 AOH953:AOH979 AYD953:AYD979 BHZ953:BHZ979 BRV953:BRV979 CBR953:CBR979 CLN953:CLN979 CVJ953:CVJ979 DFF953:DFF979 DPB953:DPB979 DYX953:DYX979 EIT953:EIT979 ESP953:ESP979 FCL953:FCL979 FMH953:FMH979 FWD953:FWD979 GFZ953:GFZ979 GPV953:GPV979 GZR953:GZR979 HJN953:HJN979 HTJ953:HTJ979 IDF953:IDF979 INB953:INB979 IWX953:IWX979 JGT953:JGT979 JQP953:JQP979 KAL953:KAL979 KKH953:KKH979 KUD953:KUD979 LDZ953:LDZ979 LNV953:LNV979 LXR953:LXR979 MHN953:MHN979 MRJ953:MRJ979 NBF953:NBF979 NLB953:NLB979 NUX953:NUX979 OET953:OET979 OOP953:OOP979 OYL953:OYL979 PIH953:PIH979 PSD953:PSD979 QBZ953:QBZ979 QLV953:QLV979 QVR953:QVR979 RFN953:RFN979 RPJ953:RPJ979 RZF953:RZF979 SJB953:SJB979 SSX953:SSX979 TCT953:TCT979 TMP953:TMP979 TWL953:TWL979 UGH953:UGH979 UQD953:UQD979 UZZ953:UZZ979 VJV953:VJV979 VTR953:VTR979 WDN953:WDN979 WNJ953:WNJ979 WXF953:WXF979 AU953:AU979 KQ953:KQ979 UM953:UM979 AEI953:AEI979 AOE953:AOE979 AYA953:AYA979 BHW953:BHW979 BRS953:BRS979 CBO953:CBO979 CLK953:CLK979 CVG953:CVG979 DFC953:DFC979 DOY953:DOY979 DYU953:DYU979 EIQ953:EIQ979 ESM953:ESM979 FCI953:FCI979 FME953:FME979 FWA953:FWA979 GFW953:GFW979 GPS953:GPS979 GZO953:GZO979 HJK953:HJK979 HTG953:HTG979 IDC953:IDC979 IMY953:IMY979 IWU953:IWU979 JGQ953:JGQ979 JQM953:JQM979 KAI953:KAI979 KKE953:KKE979 KUA953:KUA979 LDW953:LDW979 LNS953:LNS979 LXO953:LXO979 MHK953:MHK979 MRG953:MRG979 NBC953:NBC979 NKY953:NKY979 NUU953:NUU979 OEQ953:OEQ979 OOM953:OOM979 OYI953:OYI979 PIE953:PIE979 PSA953:PSA979 QBW953:QBW979 QLS953:QLS979 QVO953:QVO979 RFK953:RFK979 RPG953:RPG979 RZC953:RZC979 SIY953:SIY979 SSU953:SSU979 TCQ953:TCQ979 TMM953:TMM979 TWI953:TWI979 UGE953:UGE979 UQA953:UQA979 UZW953:UZW979 VJS953:VJS979 VTO953:VTO979 WDK953:WDK979 WNG953:WNG979 WXC953:WXC979 AO953:AO979 KK953:KK979 UG953:UG979 AEC953:AEC979 ANY953:ANY979 AXU953:AXU979 BHQ953:BHQ979 BRM953:BRM979 CBI953:CBI979 CLE953:CLE979 CVA953:CVA979 DEW953:DEW979 DOS953:DOS979 DYO953:DYO979 EIK953:EIK979 ESG953:ESG979 FCC953:FCC979 FLY953:FLY979 FVU953:FVU979 GFQ953:GFQ979 GPM953:GPM979 GZI953:GZI979 HJE953:HJE979 HTA953:HTA979 ICW953:ICW979 IMS953:IMS979 IWO953:IWO979 JGK953:JGK979 JQG953:JQG979 KAC953:KAC979 KJY953:KJY979 KTU953:KTU979 LDQ953:LDQ979 LNM953:LNM979 LXI953:LXI979 MHE953:MHE979 MRA953:MRA979 NAW953:NAW979 NKS953:NKS979 NUO953:NUO979 OEK953:OEK979 OOG953:OOG979 OYC953:OYC979 PHY953:PHY979 PRU953:PRU979 QBQ953:QBQ979 QLM953:QLM979 QVI953:QVI979 RFE953:RFE979 RPA953:RPA979 RYW953:RYW979 SIS953:SIS979 SSO953:SSO979 TCK953:TCK979 TMG953:TMG979 TWC953:TWC979 UFY953:UFY979 UPU953:UPU979 UZQ953:UZQ979 VJM953:VJM979 VTI953:VTI979 WDE953:WDE979 WNA953:WNA979 WWW953:WWW979" xr:uid="{00000000-0002-0000-0000-00001B000000}">
      <formula1>0</formula1>
      <formula2>100</formula2>
    </dataValidation>
    <dataValidation type="textLength" allowBlank="1" showInputMessage="1" showErrorMessage="1" promptTitle="Šifra programa oz. projekta" prompt="Vpišite šifro programa oz. projekta, ki je opremo uporabljal, npr. P1-0000_x000a_" sqref="AJ246:AJ264 TL246:TL262 ADH246:ADH262 AND246:AND262 AWZ246:AWZ262 BGV246:BGV262 BQR246:BQR262 CAN246:CAN262 CKJ246:CKJ262 CUF246:CUF262 DEB246:DEB262 DNX246:DNX262 DXT246:DXT262 EHP246:EHP262 ERL246:ERL262 FBH246:FBH262 FLD246:FLD262 FUZ246:FUZ262 GEV246:GEV262 GOR246:GOR262 GYN246:GYN262 HIJ246:HIJ262 HSF246:HSF262 ICB246:ICB262 ILX246:ILX262 IVT246:IVT262 JFP246:JFP262 JPL246:JPL262 JZH246:JZH262 KJD246:KJD262 KSZ246:KSZ262 LCV246:LCV262 LMR246:LMR262 LWN246:LWN262 MGJ246:MGJ262 MQF246:MQF262 NAB246:NAB262 NJX246:NJX262 NTT246:NTT262 ODP246:ODP262 ONL246:ONL262 OXH246:OXH262 PHD246:PHD262 PQZ246:PQZ262 QAV246:QAV262 QKR246:QKR262 QUN246:QUN262 REJ246:REJ262 ROF246:ROF262 RYB246:RYB262 SHX246:SHX262 SRT246:SRT262 TBP246:TBP262 TLL246:TLL262 TVH246:TVH262 UFD246:UFD262 UOZ246:UOZ262 UYV246:UYV262 VIR246:VIR262 VSN246:VSN262 WCJ246:WCJ262 WMF246:WMF262 WWB246:WWB262 JV246:JV262 AP246:AP264 TR246:TR262 ADN246:ADN262 ANJ246:ANJ262 AXF246:AXF262 BHB246:BHB262 BQX246:BQX262 CAT246:CAT262 CKP246:CKP262 CUL246:CUL262 DEH246:DEH262 DOD246:DOD262 DXZ246:DXZ262 EHV246:EHV262 ERR246:ERR262 FBN246:FBN262 FLJ246:FLJ262 FVF246:FVF262 GFB246:GFB262 GOX246:GOX262 GYT246:GYT262 HIP246:HIP262 HSL246:HSL262 ICH246:ICH262 IMD246:IMD262 IVZ246:IVZ262 JFV246:JFV262 JPR246:JPR262 JZN246:JZN262 KJJ246:KJJ262 KTF246:KTF262 LDB246:LDB262 LMX246:LMX262 LWT246:LWT262 MGP246:MGP262 MQL246:MQL262 NAH246:NAH262 NKD246:NKD262 NTZ246:NTZ262 ODV246:ODV262 ONR246:ONR262 OXN246:OXN262 PHJ246:PHJ262 PRF246:PRF262 QBB246:QBB262 QKX246:QKX262 QUT246:QUT262 REP246:REP262 ROL246:ROL262 RYH246:RYH262 SID246:SID262 SRZ246:SRZ262 TBV246:TBV262 TLR246:TLR262 TVN246:TVN262 UFJ246:UFJ262 UPF246:UPF262 UZB246:UZB262 VIX246:VIX262 VST246:VST262 WCP246:WCP262 WML246:WML262 WWH246:WWH262 JS246:JS262 AM246:AM264 TO246:TO262 ADK246:ADK262 ANG246:ANG262 AXC246:AXC262 BGY246:BGY262 BQU246:BQU262 CAQ246:CAQ262 CKM246:CKM262 CUI246:CUI262 DEE246:DEE262 DOA246:DOA262 DXW246:DXW262 EHS246:EHS262 ERO246:ERO262 FBK246:FBK262 FLG246:FLG262 FVC246:FVC262 GEY246:GEY262 GOU246:GOU262 GYQ246:GYQ262 HIM246:HIM262 HSI246:HSI262 ICE246:ICE262 IMA246:IMA262 IVW246:IVW262 JFS246:JFS262 JPO246:JPO262 JZK246:JZK262 KJG246:KJG262 KTC246:KTC262 LCY246:LCY262 LMU246:LMU262 LWQ246:LWQ262 MGM246:MGM262 MQI246:MQI262 NAE246:NAE262 NKA246:NKA262 NTW246:NTW262 ODS246:ODS262 ONO246:ONO262 OXK246:OXK262 PHG246:PHG262 PRC246:PRC262 QAY246:QAY262 QKU246:QKU262 QUQ246:QUQ262 REM246:REM262 ROI246:ROI262 RYE246:RYE262 SIA246:SIA262 SRW246:SRW262 TBS246:TBS262 TLO246:TLO262 TVK246:TVK262 UFG246:UFG262 UPC246:UPC262 UYY246:UYY262 VIU246:VIU262 VSQ246:VSQ262 WCM246:WCM262 WMI246:WMI262 WWE246:WWE262 JM246:JM262 AG246:AG264 TI246:TI262 ADE246:ADE262 ANA246:ANA262 AWW246:AWW262 BGS246:BGS262 BQO246:BQO262 CAK246:CAK262 CKG246:CKG262 CUC246:CUC262 DDY246:DDY262 DNU246:DNU262 DXQ246:DXQ262 EHM246:EHM262 ERI246:ERI262 FBE246:FBE262 FLA246:FLA262 FUW246:FUW262 GES246:GES262 GOO246:GOO262 GYK246:GYK262 HIG246:HIG262 HSC246:HSC262 IBY246:IBY262 ILU246:ILU262 IVQ246:IVQ262 JFM246:JFM262 JPI246:JPI262 JZE246:JZE262 KJA246:KJA262 KSW246:KSW262 LCS246:LCS262 LMO246:LMO262 LWK246:LWK262 MGG246:MGG262 MQC246:MQC262 MZY246:MZY262 NJU246:NJU262 NTQ246:NTQ262 ODM246:ODM262 ONI246:ONI262 OXE246:OXE262 PHA246:PHA262 PQW246:PQW262 QAS246:QAS262 QKO246:QKO262 QUK246:QUK262 REG246:REG262 ROC246:ROC262 RXY246:RXY262 SHU246:SHU262 SRQ246:SRQ262 TBM246:TBM262 TLI246:TLI262 TVE246:TVE262 UFA246:UFA262 UOW246:UOW262 UYS246:UYS262 VIO246:VIO262 VSK246:VSK262 WCG246:WCG262 WMC246:WMC262 WVY246:WVY262 WWB682 TR686:TR687 JV686:JV687 AJ736 AJ282:AJ286 AP736 AG494:AG501 AP782 JP780 TL780 ADH780 AND780 AWZ780 BGV780 BQR780 CAN780 CKJ780 CUF780 DEB780 DNX780 DXT780 EHP780 ERL780 FBH780 FLD780 FUZ780 GEV780 GOR780 GYN780 HIJ780 HSF780 ICB780 ILX780 IVT780 JFP780 JPL780 JZH780 KJD780 KSZ780 LCV780 LMR780 LWN780 MGJ780 MQF780 NAB780 NJX780 NTT780 ODP780 ONL780 OXH780 PHD780 PQZ780 QAV780 QKR780 QUN780 REJ780 ROF780 RYB780 SHX780 SRT780 TBP780 TLL780 TVH780 UFD780 UOZ780 UYV780 VIR780 VSN780 WCJ780 WMF780 WWB780 WVY785:WVY787 AJ784:AJ787 JP784:JP787 JV780 TR780 ADN780 ANJ780 AXF780 BHB780 BQX780 CAT780 CKP780 CUL780 DEH780 DOD780 DXZ780 EHV780 ERR780 FBN780 FLJ780 FVF780 GFB780 GOX780 GYT780 HIP780 HSL780 ICH780 IMD780 IVZ780 JFV780 JPR780 JZN780 KJJ780 KTF780 LDB780 LMX780 LWT780 MGP780 MQL780 NAH780 NKD780 NTZ780 ODV780 ONR780 OXN780 PHJ780 PRF780 QBB780 QKX780 QUT780 REP780 ROL780 RYH780 SID780 SRZ780 TBV780 TLR780 TVN780 UFJ780 UPF780 UZB780 VIX780 VST780 WCP780 WML780 WWH780 WVY736 JS780 TO780 ADK780 ANG780 AXC780 BGY780 BQU780 CAQ780 CKM780 CUI780 DEE780 DOA780 DXW780 EHS780 ERO780 FBK780 FLG780 FVC780 GEY780 GOU780 GYQ780 HIM780 HSI780 ICE780 IMA780 IVW780 JFS780 JPO780 JZK780 KJG780 KTC780 LCY780 LMU780 LWQ780 MGM780 MQI780 NAE780 NKA780 NTW780 ODS780 ONO780 OXK780 PHG780 PRC780 QAY780 QKU780 QUQ780 REM780 ROI780 RYE780 SIA780 SRW780 TBS780 TLO780 TVK780 UFG780 UPC780 UYY780 VIU780 VSQ780 WCM780 WMI780 WWE780 AJ494:AJ501 AM494:AM497 AP494:AP497 AG385 AJ656 AG656 AP656 AM656 AJ684 JP682 TL682 ADH682 AND682 AWZ682 BGV682 BQR682 CAN682 CKJ682 CUF682 DEB682 DNX682 DXT682 EHP682 ERL682 FBH682 FLD682 FUZ682 GEV682 GOR682 GYN682 HIJ682 HSF682 ICB682 ILX682 IVT682 JFP682 JPL682 JZH682 KJD682 KSZ682 LCV682 LMR682 LWN682 MGJ682 MQF682 NAB682 NJX682 NTT682 ODP682 ONL682 OXH682 PHD682 PQZ682 QAV682 QKR682 QUN682 REJ682 ROF682 RYB682 SHX682 SRT682 TBP682 TLL682 TVH682 UFD682 UOZ682 UYV682 VIR682 VSN682 WCJ682 WMF682 AJ385 AM385 JP246:JP262 AJ769:AJ778 AM769:AM778 AP769:AP778 WWK9 AJ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AM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AP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S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AM784:AM787 WWB686:WWB687 WMF686:WMF687 WCJ686:WCJ687 VSN686:VSN687 VIR686:VIR687 UYV686:UYV687 UOZ686:UOZ687 UFD686:UFD687 TVH686:TVH687 TLL686:TLL687 TBP686:TBP687 SRT686:SRT687 SHX686:SHX687 RYB686:RYB687 ROF686:ROF687 REJ686:REJ687 QUN686:QUN687 QKR686:QKR687 QAV686:QAV687 PQZ686:PQZ687 PHD686:PHD687 OXH686:OXH687 ONL686:ONL687 ODP686:ODP687 NTT686:NTT687 NJX686:NJX687 NAB686:NAB687 MQF686:MQF687 MGJ686:MGJ687 LWN686:LWN687 LMR686:LMR687 LCV686:LCV687 KSZ686:KSZ687 KJD686:KJD687 JZH686:JZH687 JPL686:JPL687 JFP686:JFP687 IVT686:IVT687 ILX686:ILX687 ICB686:ICB687 HSF686:HSF687 HIJ686:HIJ687 GYN686:GYN687 GOR686:GOR687 GEV686:GEV687 FUZ686:FUZ687 FLD686:FLD687 FBH686:FBH687 ERL686:ERL687 EHP686:EHP687 DXT686:DXT687 DNX686:DNX687 DEB686:DEB687 CUF686:CUF687 CKJ686:CKJ687 CAN686:CAN687 BQR686:BQR687 BGV686:BGV687 AWZ686:AWZ687 AND686:AND687 ADH686:ADH687 TL686:TL687 JP686:JP687 WVY686:WVY687 WMC686:WMC687 WCG686:WCG687 VSK686:VSK687 VIO686:VIO687 UYS686:UYS687 UOW686:UOW687 UFA686:UFA687 TVE686:TVE687 TLI686:TLI687 TBM686:TBM687 SRQ686:SRQ687 SHU686:SHU687 RXY686:RXY687 ROC686:ROC687 REG686:REG687 QUK686:QUK687 QKO686:QKO687 QAS686:QAS687 PQW686:PQW687 PHA686:PHA687 OXE686:OXE687 ONI686:ONI687 ODM686:ODM687 NTQ686:NTQ687 NJU686:NJU687 MZY686:MZY687 MQC686:MQC687 MGG686:MGG687 LWK686:LWK687 LMO686:LMO687 LCS686:LCS687 KSW686:KSW687 KJA686:KJA687 JZE686:JZE687 JPI686:JPI687 JFM686:JFM687 IVQ686:IVQ687 ILU686:ILU687 IBY686:IBY687 HSC686:HSC687 HIG686:HIG687 GYK686:GYK687 GOO686:GOO687 GES686:GES687 FUW686:FUW687 FLA686:FLA687 FBE686:FBE687 ERI686:ERI687 EHM686:EHM687 DXQ686:DXQ687 DNU686:DNU687 DDY686:DDY687 CUC686:CUC687 CKG686:CKG687 CAK686:CAK687 BQO686:BQO687 BGS686:BGS687 AWW686:AWW687 ANA686:ANA687 ADE686:ADE687 TI686:TI687 JM686:JM687 WWE686:WWE687 WMI686:WMI687 WCM686:WCM687 VSQ686:VSQ687 VIU686:VIU687 UYY686:UYY687 UPC686:UPC687 UFG686:UFG687 TVK686:TVK687 TLO686:TLO687 TBS686:TBS687 SRW686:SRW687 SIA686:SIA687 RYE686:RYE687 ROI686:ROI687 REM686:REM687 QUQ686:QUQ687 QKU686:QKU687 QAY686:QAY687 PRC686:PRC687 PHG686:PHG687 OXK686:OXK687 ONO686:ONO687 ODS686:ODS687 NTW686:NTW687 NKA686:NKA687 NAE686:NAE687 MQI686:MQI687 MGM686:MGM687 LWQ686:LWQ687 LMU686:LMU687 LCY686:LCY687 KTC686:KTC687 KJG686:KJG687 JZK686:JZK687 JPO686:JPO687 JFS686:JFS687 IVW686:IVW687 IMA686:IMA687 ICE686:ICE687 HSI686:HSI687 HIM686:HIM687 GYQ686:GYQ687 GOU686:GOU687 GEY686:GEY687 FVC686:FVC687 FLG686:FLG687 FBK686:FBK687 ERO686:ERO687 EHS686:EHS687 DXW686:DXW687 DOA686:DOA687 DEE686:DEE687 CUI686:CUI687 CKM686:CKM687 CAQ686:CAQ687 BQU686:BQU687 BGY686:BGY687 AXC686:AXC687 ANG686:ANG687 ADK686:ADK687 TO686:TO687 JS686:JS687 JM769:JM780 TI769:TI780 ADE769:ADE780 ANA769:ANA780 AWW769:AWW780 BGS769:BGS780 BQO769:BQO780 CAK769:CAK780 CKG769:CKG780 CUC769:CUC780 DDY769:DDY780 DNU769:DNU780 DXQ769:DXQ780 EHM769:EHM780 ERI769:ERI780 FBE769:FBE780 FLA769:FLA780 FUW769:FUW780 GES769:GES780 GOO769:GOO780 GYK769:GYK780 HIG769:HIG780 HSC769:HSC780 IBY769:IBY780 ILU769:ILU780 IVQ769:IVQ780 JFM769:JFM780 JPI769:JPI780 JZE769:JZE780 KJA769:KJA780 KSW769:KSW780 LCS769:LCS780 LMO769:LMO780 LWK769:LWK780 MGG769:MGG780 MQC769:MQC780 MZY769:MZY780 NJU769:NJU780 NTQ769:NTQ780 ODM769:ODM780 ONI769:ONI780 OXE769:OXE780 PHA769:PHA780 PQW769:PQW780 QAS769:QAS780 QKO769:QKO780 QUK769:QUK780 REG769:REG780 ROC769:ROC780 RXY769:RXY780 SHU769:SHU780 SRQ769:SRQ780 TBM769:TBM780 TLI769:TLI780 TVE769:TVE780 UFA769:UFA780 UOW769:UOW780 UYS769:UYS780 VIO769:VIO780 VSK769:VSK780 WCG769:WCG780 WMC769:WMC780 WVY769:WVY780 WWH499:WWH501 AP385 JP736 TL736 ADH736 AND736 AWZ736 BGV736 BQR736 CAN736 CKJ736 CUF736 DEB736 DNX736 DXT736 EHP736 ERL736 FBH736 FLD736 FUZ736 GEV736 GOR736 GYN736 HIJ736 HSF736 ICB736 ILX736 IVT736 JFP736 JPL736 JZH736 KJD736 KSZ736 LCV736 LMR736 LWN736 MGJ736 MQF736 NAB736 NJX736 NTT736 ODP736 ONL736 OXH736 PHD736 PQZ736 QAV736 QKR736 QUN736 REJ736 ROF736 RYB736 SHX736 SRT736 TBP736 TLL736 TVH736 UFD736 UOZ736 UYV736 VIR736 VSN736 WCJ736 WMF736 WWB736 AP738 JV738 TR738 ADN738 ANJ738 AXF738 BHB738 BQX738 CAT738 CKP738 CUL738 DEH738 DOD738 DXZ738 EHV738 ERR738 FBN738 FLJ738 FVF738 GFB738 GOX738 GYT738 HIP738 HSL738 ICH738 IMD738 IVZ738 JFV738 JPR738 JZN738 KJJ738 KTF738 LDB738 LMX738 LWT738 MGP738 MQL738 NAH738 NKD738 NTZ738 ODV738 ONR738 OXN738 PHJ738 PRF738 QBB738 QKX738 QUT738 REP738 ROL738 RYH738 SID738 SRZ738 TBV738 TLR738 TVN738 UFJ738 UPF738 UZB738 VIX738 VST738 WCP738 WML738 WWH738 JV736 TR736 ADN736 ANJ736 AXF736 BHB736 BQX736 CAT736 CKP736 CUL736 DEH736 DOD736 DXZ736 EHV736 ERR736 FBN736 FLJ736 FVF736 GFB736 GOX736 GYT736 HIP736 HSL736 ICH736 IMD736 IVZ736 JFV736 JPR736 JZN736 KJJ736 KTF736 LDB736 LMX736 LWT736 MGP736 MQL736 NAH736 NKD736 NTZ736 ODV736 ONR736 OXN736 PHJ736 PRF736 QBB736 QKX736 QUT736 REP736 ROL736 RYH736 SID736 SRZ736 TBV736 TLR736 TVN736 UFJ736 UPF736 UZB736 VIX736 VST736 WCP736 WML736 WWH736 AM736 JS736 TO736 ADK736 ANG736 AXC736 BGY736 BQU736 CAQ736 CKM736 CUI736 DEE736 DOA736 DXW736 EHS736 ERO736 FBK736 FLG736 FVC736 GEY736 GOU736 GYQ736 HIM736 HSI736 ICE736 IMA736 IVW736 JFS736 JPO736 JZK736 KJG736 KTC736 LCY736 LMU736 LWQ736 MGM736 MQI736 NAE736 NKA736 NTW736 ODS736 ONO736 OXK736 PHG736 PRC736 QAY736 QKU736 QUQ736 REM736 ROI736 RYE736 SIA736 SRW736 TBS736 TLO736 TVK736 UFG736 UPC736 UYY736 VIU736 VSQ736 WCM736 WMI736 WWE736 KE736 UA736 ADW736 ANS736 AXO736 BHK736 BRG736 CBC736 CKY736 CUU736 DEQ736 DOM736 DYI736 EIE736 ESA736 FBW736 FLS736 FVO736 GFK736 GPG736 GZC736 HIY736 HSU736 ICQ736 IMM736 IWI736 JGE736 JQA736 JZW736 KJS736 KTO736 LDK736 LNG736 LXC736 MGY736 MQU736 NAQ736 NKM736 NUI736 OEE736 OOA736 OXW736 PHS736 PRO736 QBK736 QLG736 QVC736 REY736 ROU736 RYQ736 SIM736 SSI736 TCE736 TMA736 TVW736 UFS736 UPO736 UZK736 VJG736 VTC736 WCY736 WMU736 WWQ736 AV736 KB736 TX736 ADT736 ANP736 AXL736 BHH736 BRD736 CAZ736 CKV736 CUR736 DEN736 DOJ736 DYF736 EIB736 ERX736 FBT736 FLP736 FVL736 GFH736 GPD736 GYZ736 HIV736 HSR736 ICN736 IMJ736 IWF736 JGB736 JPX736 JZT736 KJP736 KTL736 LDH736 LND736 LWZ736 MGV736 MQR736 NAN736 NKJ736 NUF736 OEB736 ONX736 OXT736 PHP736 PRL736 QBH736 QLD736 QUZ736 REV736 ROR736 RYN736 SIJ736 SSF736 TCB736 TLX736 TVT736 UFP736 UPL736 UZH736 VJD736 VSZ736 WCV736 WMR736 WWN736 AS736 JY736 TU736 ADQ736 ANM736 AXI736 BHE736 BRA736 CAW736 CKS736 CUO736 DEK736 DOG736 DYC736 EHY736 ERU736 FBQ736 FLM736 FVI736 GFE736 GPA736 GYW736 HIS736 HSO736 ICK736 IMG736 IWC736 JFY736 JPU736 JZQ736 KJM736 KTI736 LDE736 LNA736 LWW736 MGS736 MQO736 NAK736 NKG736 NUC736 ODY736 ONU736 OXQ736 PHM736 PRI736 QBE736 QLA736 QUW736 RES736 ROO736 RYK736 SIG736 SSC736 TBY736 TLU736 TVQ736 UFM736 UPI736 UZE736 VJA736 VSW736 WCS736 WMO736 WWK736 JM736 TI736 ADE736 ANA736 AWW736 BGS736 BQO736 CAK736 CKG736 CUC736 DDY736 DNU736 DXQ736 EHM736 ERI736 FBE736 FLA736 FUW736 GES736 GOO736 GYK736 HIG736 HSC736 IBY736 ILU736 IVQ736 JFM736 JPI736 JZE736 KJA736 KSW736 LCS736 LMO736 LWK736 MGG736 MQC736 MZY736 NJU736 NTQ736 ODM736 ONI736 OXE736 PHA736 PQW736 QAS736 QKO736 QUK736 REG736 ROC736 RXY736 SHU736 SRQ736 TBM736 TLI736 TVE736 UFA736 UOW736 UYS736 VIO736 VSK736 WCG736 WMC736 SPC733 TL784:TL787 ADH784:ADH787 AND784:AND787 AWZ784:AWZ787 BGV784:BGV787 BQR784:BQR787 CAN784:CAN787 CKJ784:CKJ787 CUF784:CUF787 DEB784:DEB787 DNX784:DNX787 DXT784:DXT787 EHP784:EHP787 ERL784:ERL787 FBH784:FBH787 FLD784:FLD787 FUZ784:FUZ787 GEV784:GEV787 GOR784:GOR787 GYN784:GYN787 HIJ784:HIJ787 HSF784:HSF787 ICB784:ICB787 ILX784:ILX787 IVT784:IVT787 JFP784:JFP787 JPL784:JPL787 JZH784:JZH787 KJD784:KJD787 KSZ784:KSZ787 LCV784:LCV787 LMR784:LMR787 LWN784:LWN787 MGJ784:MGJ787 MQF784:MQF787 NAB784:NAB787 NJX784:NJX787 NTT784:NTT787 ODP784:ODP787 ONL784:ONL787 OXH784:OXH787 PHD784:PHD787 PQZ784:PQZ787 QAV784:QAV787 QKR784:QKR787 QUN784:QUN787 REJ784:REJ787 ROF784:ROF787 RYB784:RYB787 SHX784:SHX787 SRT784:SRT787 TBP784:TBP787 TLL784:TLL787 TVH784:TVH787 UFD784:UFD787 UOZ784:UOZ787 UYV784:UYV787 VIR784:VIR787 VSN784:VSN787 WCJ784:WCJ787 WMF784:WMF787 WWB784:WWB787 JS784:JS787 TO784:TO787 ADK784:ADK787 ANG784:ANG787 AXC784:AXC787 BGY784:BGY787 BQU784:BQU787 CAQ784:CAQ787 CKM784:CKM787 CUI784:CUI787 DEE784:DEE787 DOA784:DOA787 DXW784:DXW787 EHS784:EHS787 ERO784:ERO787 FBK784:FBK787 FLG784:FLG787 FVC784:FVC787 GEY784:GEY787 GOU784:GOU787 GYQ784:GYQ787 HIM784:HIM787 HSI784:HSI787 ICE784:ICE787 IMA784:IMA787 IVW784:IVW787 JFS784:JFS787 JPO784:JPO787 JZK784:JZK787 KJG784:KJG787 KTC784:KTC787 LCY784:LCY787 LMU784:LMU787 LWQ784:LWQ787 MGM784:MGM787 MQI784:MQI787 NAE784:NAE787 NKA784:NKA787 NTW784:NTW787 ODS784:ODS787 ONO784:ONO787 OXK784:OXK787 PHG784:PHG787 PRC784:PRC787 QAY784:QAY787 QKU784:QKU787 QUQ784:QUQ787 REM784:REM787 ROI784:ROI787 RYE784:RYE787 SIA784:SIA787 SRW784:SRW787 TBS784:TBS787 TLO784:TLO787 TVK784:TVK787 UFG784:UFG787 UPC784:UPC787 UYY784:UYY787 VIU784:VIU787 VSQ784:VSQ787 WCM784:WCM787 WMI784:WMI787 WWE784:WWE787 AG785:AG787 JM785:JM787 TI785:TI787 ADE785:ADE787 ANA785:ANA787 AWW785:AWW787 BGS785:BGS787 BQO785:BQO787 CAK785:CAK787 CKG785:CKG787 CUC785:CUC787 DDY785:DDY787 DNU785:DNU787 DXQ785:DXQ787 EHM785:EHM787 ERI785:ERI787 FBE785:FBE787 FLA785:FLA787 FUW785:FUW787 GES785:GES787 GOO785:GOO787 GYK785:GYK787 HIG785:HIG787 HSC785:HSC787 IBY785:IBY787 ILU785:ILU787 IVQ785:IVQ787 JFM785:JFM787 JPI785:JPI787 JZE785:JZE787 KJA785:KJA787 KSW785:KSW787 LCS785:LCS787 LMO785:LMO787 LWK785:LWK787 MGG785:MGG787 MQC785:MQC787 MZY785:MZY787 NJU785:NJU787 NTQ785:NTQ787 ODM785:ODM787 ONI785:ONI787 OXE785:OXE787 PHA785:PHA787 PQW785:PQW787 QAS785:QAS787 QKO785:QKO787 QUK785:QUK787 REG785:REG787 ROC785:ROC787 RXY785:RXY787 SHU785:SHU787 SRQ785:SRQ787 TBM785:TBM787 TLI785:TLI787 TVE785:TVE787 UFA785:UFA787 UOW785:UOW787 UYS785:UYS787 VIO785:VIO787 VSK785:VSK787 WCG785:WCG787 WMC785:WMC787 AG769:AG782 JP769:JP777 TL769:TL777 ADH769:ADH777 AND769:AND777 AWZ769:AWZ777 BGV769:BGV777 BQR769:BQR777 CAN769:CAN777 CKJ769:CKJ777 CUF769:CUF777 DEB769:DEB777 DNX769:DNX777 DXT769:DXT777 EHP769:EHP777 ERL769:ERL777 FBH769:FBH777 FLD769:FLD777 FUZ769:FUZ777 GEV769:GEV777 GOR769:GOR777 GYN769:GYN777 HIJ769:HIJ777 HSF769:HSF777 ICB769:ICB777 ILX769:ILX777 IVT769:IVT777 JFP769:JFP777 JPL769:JPL777 JZH769:JZH777 KJD769:KJD777 KSZ769:KSZ777 LCV769:LCV777 LMR769:LMR777 LWN769:LWN777 MGJ769:MGJ777 MQF769:MQF777 NAB769:NAB777 NJX769:NJX777 NTT769:NTT777 ODP769:ODP777 ONL769:ONL777 OXH769:OXH777 PHD769:PHD777 PQZ769:PQZ777 QAV769:QAV777 QKR769:QKR777 QUN769:QUN777 REJ769:REJ777 ROF769:ROF777 RYB769:RYB777 SHX769:SHX777 SRT769:SRT777 TBP769:TBP777 TLL769:TLL777 TVH769:TVH777 UFD769:UFD777 UOZ769:UOZ777 UYV769:UYV777 VIR769:VIR777 VSN769:VSN777 WCJ769:WCJ777 WMF769:WMF777 WWB769:WWB777 JV769:JV777 TR769:TR777 ADN769:ADN777 ANJ769:ANJ777 AXF769:AXF777 BHB769:BHB777 BQX769:BQX777 CAT769:CAT777 CKP769:CKP777 CUL769:CUL777 DEH769:DEH777 DOD769:DOD777 DXZ769:DXZ777 EHV769:EHV777 ERR769:ERR777 FBN769:FBN777 FLJ769:FLJ777 FVF769:FVF777 GFB769:GFB777 GOX769:GOX777 GYT769:GYT777 HIP769:HIP777 HSL769:HSL777 ICH769:ICH777 IMD769:IMD777 IVZ769:IVZ777 JFV769:JFV777 JPR769:JPR777 JZN769:JZN777 KJJ769:KJJ777 KTF769:KTF777 LDB769:LDB777 LMX769:LMX777 LWT769:LWT777 MGP769:MGP777 MQL769:MQL777 NAH769:NAH777 NKD769:NKD777 NTZ769:NTZ777 ODV769:ODV777 ONR769:ONR777 OXN769:OXN777 PHJ769:PHJ777 PRF769:PRF777 QBB769:QBB777 QKX769:QKX777 QUT769:QUT777 REP769:REP777 ROL769:ROL777 RYH769:RYH777 SID769:SID777 SRZ769:SRZ777 TBV769:TBV777 TLR769:TLR777 TVN769:TVN777 UFJ769:UFJ777 UPF769:UPF777 UZB769:UZB777 VIX769:VIX777 VST769:VST777 WCP769:WCP777 WML769:WML777 WWH769:WWH777 AS770 JY770 TU770 ADQ770 ANM770 AXI770 BHE770 BRA770 CAW770 CKS770 CUO770 DEK770 DOG770 DYC770 EHY770 ERU770 FBQ770 FLM770 FVI770 GFE770 GPA770 GYW770 HIS770 HSO770 ICK770 IMG770 IWC770 JFY770 JPU770 JZQ770 KJM770 KTI770 LDE770 LNA770 LWW770 MGS770 MQO770 NAK770 NKG770 NUC770 ODY770 ONU770 OXQ770 PHM770 PRI770 QBE770 QLA770 QUW770 RES770 ROO770 RYK770 SIG770 SSC770 TBY770 TLU770 TVQ770 UFM770 UPI770 UZE770 VJA770 VSW770 WCS770 WMO770 WWK770 JS769:JS777 TO769:TO777 ADK769:ADK777 ANG769:ANG777 AXC769:AXC777 BGY769:BGY777 BQU769:BQU777 CAQ769:CAQ777 CKM769:CKM777 CUI769:CUI777 DEE769:DEE777 DOA769:DOA777 DXW769:DXW777 EHS769:EHS777 ERO769:ERO777 FBK769:FBK777 FLG769:FLG777 FVC769:FVC777 GEY769:GEY777 GOU769:GOU777 GYQ769:GYQ777 HIM769:HIM777 HSI769:HSI777 ICE769:ICE777 IMA769:IMA777 IVW769:IVW777 JFS769:JFS777 JPO769:JPO777 JZK769:JZK777 KJG769:KJG777 KTC769:KTC777 LCY769:LCY777 LMU769:LMU777 LWQ769:LWQ777 MGM769:MGM777 MQI769:MQI777 NAE769:NAE777 NKA769:NKA777 NTW769:NTW777 ODS769:ODS777 ONO769:ONO777 OXK769:OXK777 PHG769:PHG777 PRC769:PRC777 QAY769:QAY777 QKU769:QKU777 QUQ769:QUQ777 REM769:REM777 ROI769:ROI777 RYE769:RYE777 SIA769:SIA777 SRW769:SRW777 TBS769:TBS777 TLO769:TLO777 TVK769:TVK777 UFG769:UFG777 UPC769:UPC777 UYY769:UYY777 VIU769:VIU777 VSQ769:VSQ777 WCM769:WCM777 WMI769:WMI777 WWE769:WWE777 AS772:AS773 JY772:JY773 TU772:TU773 ADQ772:ADQ773 ANM772:ANM773 AXI772:AXI773 BHE772:BHE773 BRA772:BRA773 CAW772:CAW773 CKS772:CKS773 CUO772:CUO773 DEK772:DEK773 DOG772:DOG773 DYC772:DYC773 EHY772:EHY773 ERU772:ERU773 FBQ772:FBQ773 FLM772:FLM773 FVI772:FVI773 GFE772:GFE773 GPA772:GPA773 GYW772:GYW773 HIS772:HIS773 HSO772:HSO773 ICK772:ICK773 IMG772:IMG773 IWC772:IWC773 JFY772:JFY773 JPU772:JPU773 JZQ772:JZQ773 KJM772:KJM773 KTI772:KTI773 LDE772:LDE773 LNA772:LNA773 LWW772:LWW773 MGS772:MGS773 MQO772:MQO773 NAK772:NAK773 NKG772:NKG773 NUC772:NUC773 ODY772:ODY773 ONU772:ONU773 OXQ772:OXQ773 PHM772:PHM773 PRI772:PRI773 QBE772:QBE773 QLA772:QLA773 QUW772:QUW773 RES772:RES773 ROO772:ROO773 RYK772:RYK773 SIG772:SIG773 SSC772:SSC773 TBY772:TBY773 TLU772:TLU773 TVQ772:TVQ773 UFM772:UFM773 UPI772:UPI773 UZE772:UZE773 VJA772:VJA773 VSW772:VSW773 WCS772:WCS773 WMO772:WMO773 WWK772:WWK773 JP499:JP501 TL499:TL501 ADH499:ADH501 AND499:AND501 AWZ499:AWZ501 BGV499:BGV501 BQR499:BQR501 CAN499:CAN501 CKJ499:CKJ501 CUF499:CUF501 DEB499:DEB501 DNX499:DNX501 DXT499:DXT501 EHP499:EHP501 ERL499:ERL501 FBH499:FBH501 FLD499:FLD501 FUZ499:FUZ501 GEV499:GEV501 GOR499:GOR501 GYN499:GYN501 HIJ499:HIJ501 HSF499:HSF501 ICB499:ICB501 ILX499:ILX501 IVT499:IVT501 JFP499:JFP501 JPL499:JPL501 JZH499:JZH501 KJD499:KJD501 KSZ499:KSZ501 LCV499:LCV501 LMR499:LMR501 LWN499:LWN501 MGJ499:MGJ501 MQF499:MQF501 NAB499:NAB501 NJX499:NJX501 NTT499:NTT501 ODP499:ODP501 ONL499:ONL501 OXH499:OXH501 PHD499:PHD501 PQZ499:PQZ501 QAV499:QAV501 QKR499:QKR501 QUN499:QUN501 REJ499:REJ501 ROF499:ROF501 RYB499:RYB501 SHX499:SHX501 SRT499:SRT501 TBP499:TBP501 TLL499:TLL501 TVH499:TVH501 UFD499:UFD501 UOZ499:UOZ501 UYV499:UYV501 VIR499:VIR501 VSN499:VSN501 WCJ499:WCJ501 WMF499:WMF501 WWB499:WWB501 JM499:JM501 TI499:TI501 ADE499:ADE501 ANA499:ANA501 AWW499:AWW501 BGS499:BGS501 BQO499:BQO501 CAK499:CAK501 CKG499:CKG501 CUC499:CUC501 DDY499:DDY501 DNU499:DNU501 DXQ499:DXQ501 EHM499:EHM501 ERI499:ERI501 FBE499:FBE501 FLA499:FLA501 FUW499:FUW501 GES499:GES501 GOO499:GOO501 GYK499:GYK501 HIG499:HIG501 HSC499:HSC501 IBY499:IBY501 ILU499:ILU501 IVQ499:IVQ501 JFM499:JFM501 JPI499:JPI501 JZE499:JZE501 KJA499:KJA501 KSW499:KSW501 LCS499:LCS501 LMO499:LMO501 LWK499:LWK501 MGG499:MGG501 MQC499:MQC501 MZY499:MZY501 NJU499:NJU501 NTQ499:NTQ501 ODM499:ODM501 ONI499:ONI501 OXE499:OXE501 PHA499:PHA501 PQW499:PQW501 QAS499:QAS501 QKO499:QKO501 QUK499:QUK501 REG499:REG501 ROC499:ROC501 RXY499:RXY501 SHU499:SHU501 SRQ499:SRQ501 TBM499:TBM501 TLI499:TLI501 TVE499:TVE501 UFA499:UFA501 UOW499:UOW501 UYS499:UYS501 VIO499:VIO501 VSK499:VSK501 WCG499:WCG501 WMC499:WMC501 WVY499:WVY501 AM499:AM501 JS499:JS501 TO499:TO501 ADK499:ADK501 ANG499:ANG501 AXC499:AXC501 BGY499:BGY501 BQU499:BQU501 CAQ499:CAQ501 CKM499:CKM501 CUI499:CUI501 DEE499:DEE501 DOA499:DOA501 DXW499:DXW501 EHS499:EHS501 ERO499:ERO501 FBK499:FBK501 FLG499:FLG501 FVC499:FVC501 GEY499:GEY501 GOU499:GOU501 GYQ499:GYQ501 HIM499:HIM501 HSI499:HSI501 ICE499:ICE501 IMA499:IMA501 IVW499:IVW501 JFS499:JFS501 JPO499:JPO501 JZK499:JZK501 KJG499:KJG501 KTC499:KTC501 LCY499:LCY501 LMU499:LMU501 LWQ499:LWQ501 MGM499:MGM501 MQI499:MQI501 NAE499:NAE501 NKA499:NKA501 NTW499:NTW501 ODS499:ODS501 ONO499:ONO501 OXK499:OXK501 PHG499:PHG501 PRC499:PRC501 QAY499:QAY501 QKU499:QKU501 QUQ499:QUQ501 REM499:REM501 ROI499:ROI501 RYE499:RYE501 SIA499:SIA501 SRW499:SRW501 TBS499:TBS501 TLO499:TLO501 TVK499:TVK501 UFG499:UFG501 UPC499:UPC501 UYY499:UYY501 VIU499:VIU501 VSQ499:VSQ501 WCM499:WCM501 WMI499:WMI501 WWE499:WWE501 AP499:AP501 JV499:JV501 TR499:TR501 ADN499:ADN501 ANJ499:ANJ501 AXF499:AXF501 BHB499:BHB501 BQX499:BQX501 CAT499:CAT501 CKP499:CKP501 CUL499:CUL501 DEH499:DEH501 DOD499:DOD501 DXZ499:DXZ501 EHV499:EHV501 ERR499:ERR501 FBN499:FBN501 FLJ499:FLJ501 FVF499:FVF501 GFB499:GFB501 GOX499:GOX501 GYT499:GYT501 HIP499:HIP501 HSL499:HSL501 ICH499:ICH501 IMD499:IMD501 IVZ499:IVZ501 JFV499:JFV501 JPR499:JPR501 JZN499:JZN501 KJJ499:KJJ501 KTF499:KTF501 LDB499:LDB501 LMX499:LMX501 LWT499:LWT501 MGP499:MGP501 MQL499:MQL501 NAH499:NAH501 NKD499:NKD501 NTZ499:NTZ501 ODV499:ODV501 ONR499:ONR501 OXN499:OXN501 PHJ499:PHJ501 PRF499:PRF501 QBB499:QBB501 QKX499:QKX501 QUT499:QUT501 REP499:REP501 ROL499:ROL501 RYH499:RYH501 SID499:SID501 SRZ499:SRZ501 TBV499:TBV501 TLR499:TLR501 TVN499:TVN501 UFJ499:UFJ501 UPF499:UPF501 UZB499:UZB501 VIX499:VIX501 VST499:VST501 WCP499:WCP501 WML499:WML501 AP276:AP277 AG275:AG277 AJ276:AJ277 AM276:AM277 WMC273:WMC277 WCG273:WCG277 VSK273:VSK277 VIO273:VIO277 UYS273:UYS277 UOW273:UOW277 UFA273:UFA277 TVE273:TVE277 TLI273:TLI277 TBM273:TBM277 SRQ273:SRQ277 SHU273:SHU277 RXY273:RXY277 ROC273:ROC277 REG273:REG277 QUK273:QUK277 QKO273:QKO277 QAS273:QAS277 PQW273:PQW277 PHA273:PHA277 OXE273:OXE277 ONI273:ONI277 ODM273:ODM277 NTQ273:NTQ277 NJU273:NJU277 MZY273:MZY277 MQC273:MQC277 MGG273:MGG277 LWK273:LWK277 LMO273:LMO277 LCS273:LCS277 KSW273:KSW277 KJA273:KJA277 JZE273:JZE277 JPI273:JPI277 JFM273:JFM277 IVQ273:IVQ277 ILU273:ILU277 IBY273:IBY277 HSC273:HSC277 HIG273:HIG277 GYK273:GYK277 GOO273:GOO277 GES273:GES277 FUW273:FUW277 FLA273:FLA277 FBE273:FBE277 ERI273:ERI277 EHM273:EHM277 DXQ273:DXQ277 DNU273:DNU277 DDY273:DDY277 CUC273:CUC277 CKG273:CKG277 CAK273:CAK277 BQO273:BQO277 BGS273:BGS277 AWW273:AWW277 ANA273:ANA277 ADE273:ADE277 TI273:TI277 JM273:JM277 WVY273:WVY277 WWB274:WWB277 WMF274:WMF277 WCJ274:WCJ277 VSN274:VSN277 VIR274:VIR277 UYV274:UYV277 UOZ274:UOZ277 UFD274:UFD277 TVH274:TVH277 TLL274:TLL277 TBP274:TBP277 SRT274:SRT277 SHX274:SHX277 RYB274:RYB277 ROF274:ROF277 REJ274:REJ277 QUN274:QUN277 QKR274:QKR277 QAV274:QAV277 PQZ274:PQZ277 PHD274:PHD277 OXH274:OXH277 ONL274:ONL277 ODP274:ODP277 NTT274:NTT277 NJX274:NJX277 NAB274:NAB277 MQF274:MQF277 MGJ274:MGJ277 LWN274:LWN277 LMR274:LMR277 LCV274:LCV277 KSZ274:KSZ277 KJD274:KJD277 JZH274:JZH277 JPL274:JPL277 JFP274:JFP277 IVT274:IVT277 ILX274:ILX277 ICB274:ICB277 HSF274:HSF277 HIJ274:HIJ277 GYN274:GYN277 GOR274:GOR277 GEV274:GEV277 FUZ274:FUZ277 FLD274:FLD277 FBH274:FBH277 ERL274:ERL277 EHP274:EHP277 DXT274:DXT277 DNX274:DNX277 DEB274:DEB277 CUF274:CUF277 CKJ274:CKJ277 CAN274:CAN277 BQR274:BQR277 BGV274:BGV277 AWZ274:AWZ277 AND274:AND277 ADH274:ADH277 TL274:TL277 JP274:JP277 WWE274:WWE277 WMI274:WMI277 WCM274:WCM277 VSQ274:VSQ277 VIU274:VIU277 UYY274:UYY277 UPC274:UPC277 UFG274:UFG277 TVK274:TVK277 TLO274:TLO277 TBS274:TBS277 SRW274:SRW277 SIA274:SIA277 RYE274:RYE277 ROI274:ROI277 REM274:REM277 QUQ274:QUQ277 QKU274:QKU277 QAY274:QAY277 PRC274:PRC277 PHG274:PHG277 OXK274:OXK277 ONO274:ONO277 ODS274:ODS277 NTW274:NTW277 NKA274:NKA277 NAE274:NAE277 MQI274:MQI277 MGM274:MGM277 LWQ274:LWQ277 LMU274:LMU277 LCY274:LCY277 KTC274:KTC277 KJG274:KJG277 JZK274:JZK277 JPO274:JPO277 JFS274:JFS277 IVW274:IVW277 IMA274:IMA277 ICE274:ICE277 HSI274:HSI277 HIM274:HIM277 GYQ274:GYQ277 GOU274:GOU277 GEY274:GEY277 FVC274:FVC277 FLG274:FLG277 FBK274:FBK277 ERO274:ERO277 EHS274:EHS277 DXW274:DXW277 DOA274:DOA277 DEE274:DEE277 CUI274:CUI277 CKM274:CKM277 CAQ274:CAQ277 BQU274:BQU277 BGY274:BGY277 AXC274:AXC277 ANG274:ANG277 ADK274:ADK277 TO274:TO277 JS274:JS277 WWH274:WWH277 WML274:WML277 WCP274:WCP277 VST274:VST277 VIX274:VIX277 UZB274:UZB277 UPF274:UPF277 UFJ274:UFJ277 TVN274:TVN277 TLR274:TLR277 TBV274:TBV277 SRZ274:SRZ277 SID274:SID277 RYH274:RYH277 ROL274:ROL277 REP274:REP277 QUT274:QUT277 QKX274:QKX277 QBB274:QBB277 PRF274:PRF277 PHJ274:PHJ277 OXN274:OXN277 ONR274:ONR277 ODV274:ODV277 NTZ274:NTZ277 NKD274:NKD277 NAH274:NAH277 MQL274:MQL277 MGP274:MGP277 LWT274:LWT277 LMX274:LMX277 LDB274:LDB277 KTF274:KTF277 KJJ274:KJJ277 JZN274:JZN277 JPR274:JPR277 JFV274:JFV277 IVZ274:IVZ277 IMD274:IMD277 ICH274:ICH277 HSL274:HSL277 HIP274:HIP277 GYT274:GYT277 GOX274:GOX277 GFB274:GFB277 FVF274:FVF277 FLJ274:FLJ277 FBN274:FBN277 ERR274:ERR277 EHV274:EHV277 DXZ274:DXZ277 DOD274:DOD277 DEH274:DEH277 CUL274:CUL277 CKP274:CKP277 CAT274:CAT277 BQX274:BQX277 BHB274:BHB277 AXF274:AXF277 ANJ274:ANJ277 ADN274:ADN277 TR274:TR277 JV274:JV277 WWH686:WWH687 AG736 AG733 GP733 QL733 AAH733 AKD733 ATZ733 BDV733 BNR733 BXN733 CHJ733 CRF733 DBB733 DKX733 DUT733 EEP733 EOL733 EYH733 FID733 FRZ733 GBV733 GLR733 GVN733 HFJ733 HPF733 HZB733 IIX733 IST733 JCP733 JML733 JWH733 KGD733 KPZ733 KZV733 LJR733 LTN733 MDJ733 MNF733 MXB733 NGX733 NQT733 OAP733 OKL733 OUH733 PED733 PNZ733 PXV733 QHR733 QRN733 RBJ733 RLF733 RVB733 SEX733 SOT733 AJ733 GS733 QO733 AAK733 AKG733 AUC733 BDY733 BNU733 BXQ733 CHM733 CRI733 DBE733 DLA733 DUW733 EES733 EOO733 EYK733 FIG733 FSC733 GBY733 GLU733 GVQ733 HFM733 HPI733 HZE733 IJA733 ISW733 JCS733 JMO733 JWK733 KGG733 KQC733 KZY733 LJU733 LTQ733 MDM733 MNI733 MXE733 NHA733 NQW733 OAS733 OKO733 OUK733 PEG733 POC733 PXY733 QHU733 QRQ733 RBM733 RLI733 RVE733 SFA733 SOW733 AM733 GV733 QR733 AAN733 AKJ733 AUF733 BEB733 BNX733 BXT733 CHP733 CRL733 DBH733 DLD733 DUZ733 EEV733 EOR733 EYN733 FIJ733 FSF733 GCB733 GLX733 GVT733 HFP733 HPL733 HZH733 IJD733 ISZ733 JCV733 JMR733 JWN733 KGJ733 KQF733 LAB733 LJX733 LTT733 MDP733 MNL733 MXH733 NHD733 NQZ733 OAV733 OKR733 OUN733 PEJ733 POF733 PYB733 QHX733 QRT733 RBP733 RLL733 RVH733 SFD733 SOZ733 AP733 GY733 QU733 AAQ733 AKM733 AUI733 BEE733 BOA733 BXW733 CHS733 CRO733 DBK733 DLG733 DVC733 EEY733 EOU733 EYQ733 FIM733 FSI733 GCE733 GMA733 GVW733 HFS733 HPO733 HZK733 IJG733 ITC733 JCY733 JMU733 JWQ733 KGM733 KQI733 LAE733 LKA733 LTW733 MDS733 MNO733 MXK733 NHG733 NRC733 OAY733 OKU733 OUQ733 PEM733 POI733 PYE733 QIA733 QRW733 RBS733 RLO733 RVK733 SFG733 AJ782 AM782 AG9:AG38 WVY9:WVY10 WMC9:WMC10 WCG9:WCG10 VSK9:VSK10 VIO9:VIO10 UYS9:UYS10 UOW9:UOW10 UFA9:UFA10 TVE9:TVE10 TLI9:TLI10 TBM9:TBM10 SRQ9:SRQ10 SHU9:SHU10 RXY9:RXY10 ROC9:ROC10 REG9:REG10 QUK9:QUK10 QKO9:QKO10 QAS9:QAS10 PQW9:PQW10 PHA9:PHA10 OXE9:OXE10 ONI9:ONI10 ODM9:ODM10 NTQ9:NTQ10 NJU9:NJU10 MZY9:MZY10 MQC9:MQC10 MGG9:MGG10 LWK9:LWK10 LMO9:LMO10 LCS9:LCS10 KSW9:KSW10 KJA9:KJA10 JZE9:JZE10 JPI9:JPI10 JFM9:JFM10 IVQ9:IVQ10 ILU9:ILU10 IBY9:IBY10 HSC9:HSC10 HIG9:HIG10 GYK9:GYK10 GOO9:GOO10 GES9:GES10 FUW9:FUW10 FLA9:FLA10 FBE9:FBE10 ERI9:ERI10 EHM9:EHM10 DXQ9:DXQ10 DNU9:DNU10 DDY9:DDY10 CUC9:CUC10 CKG9:CKG10 CAK9:CAK10 BQO9:BQO10 BGS9:BGS10 AWW9:AWW10 ANA9:ANA10 ADE9:ADE10 TI9:TI10 JM9:JM10 AM11:AM37 KI11:KI37 UE11:UE37 AEA11:AEA37 ANW11:ANW37 AXS11:AXS37 BHO11:BHO37 BRK11:BRK37 CBG11:CBG37 CLC11:CLC37 CUY11:CUY37 DEU11:DEU37 DOQ11:DOQ37 DYM11:DYM37 EII11:EII37 ESE11:ESE37 FCA11:FCA37 FLW11:FLW37 FVS11:FVS37 GFO11:GFO37 GPK11:GPK37 GZG11:GZG37 HJC11:HJC37 HSY11:HSY37 ICU11:ICU37 IMQ11:IMQ37 IWM11:IWM37 JGI11:JGI37 JQE11:JQE37 KAA11:KAA37 KJW11:KJW37 KTS11:KTS37 LDO11:LDO37 LNK11:LNK37 LXG11:LXG37 MHC11:MHC37 MQY11:MQY37 NAU11:NAU37 NKQ11:NKQ37 NUM11:NUM37 OEI11:OEI37 OOE11:OOE37 OYA11:OYA37 PHW11:PHW37 PRS11:PRS37 QBO11:QBO37 QLK11:QLK37 QVG11:QVG37 RFC11:RFC37 ROY11:ROY37 RYU11:RYU37 SIQ11:SIQ37 SSM11:SSM37 TCI11:TCI37 TME11:TME37 TWA11:TWA37 UFW11:UFW37 UPS11:UPS37 UZO11:UZO37 VJK11:VJK37 VTG11:VTG37 WDC11:WDC37 WMY11:WMY37 WWU11:WWU37 AP11:AP28 KL11:KL28 UH11:UH28 AED11:AED28 ANZ11:ANZ28 AXV11:AXV28 BHR11:BHR28 BRN11:BRN28 CBJ11:CBJ28 CLF11:CLF28 CVB11:CVB28 DEX11:DEX28 DOT11:DOT28 DYP11:DYP28 EIL11:EIL28 ESH11:ESH28 FCD11:FCD28 FLZ11:FLZ28 FVV11:FVV28 GFR11:GFR28 GPN11:GPN28 GZJ11:GZJ28 HJF11:HJF28 HTB11:HTB28 ICX11:ICX28 IMT11:IMT28 IWP11:IWP28 JGL11:JGL28 JQH11:JQH28 KAD11:KAD28 KJZ11:KJZ28 KTV11:KTV28 LDR11:LDR28 LNN11:LNN28 LXJ11:LXJ28 MHF11:MHF28 MRB11:MRB28 NAX11:NAX28 NKT11:NKT28 NUP11:NUP28 OEL11:OEL28 OOH11:OOH28 OYD11:OYD28 PHZ11:PHZ28 PRV11:PRV28 QBR11:QBR28 QLN11:QLN28 QVJ11:QVJ28 RFF11:RFF28 RPB11:RPB28 RYX11:RYX28 SIT11:SIT28 SSP11:SSP28 TCL11:TCL28 TMH11:TMH28 TWD11:TWD28 UFZ11:UFZ28 UPV11:UPV28 UZR11:UZR28 VJN11:VJN28 VTJ11:VTJ28 WDF11:WDF28 WNB11:WNB28 WWX11:WWX28 KC11:KC38 TY11:TY38 ADU11:ADU38 ANQ11:ANQ38 AXM11:AXM38 BHI11:BHI38 BRE11:BRE38 CBA11:CBA38 CKW11:CKW38 CUS11:CUS38 DEO11:DEO38 DOK11:DOK38 DYG11:DYG38 EIC11:EIC38 ERY11:ERY38 FBU11:FBU38 FLQ11:FLQ38 FVM11:FVM38 GFI11:GFI38 GPE11:GPE38 GZA11:GZA38 HIW11:HIW38 HSS11:HSS38 ICO11:ICO38 IMK11:IMK38 IWG11:IWG38 JGC11:JGC38 JPY11:JPY38 JZU11:JZU38 KJQ11:KJQ38 KTM11:KTM38 LDI11:LDI38 LNE11:LNE38 LXA11:LXA38 MGW11:MGW38 MQS11:MQS38 NAO11:NAO38 NKK11:NKK38 NUG11:NUG38 OEC11:OEC38 ONY11:ONY38 OXU11:OXU38 PHQ11:PHQ38 PRM11:PRM38 QBI11:QBI38 QLE11:QLE38 QVA11:QVA38 REW11:REW38 ROS11:ROS38 RYO11:RYO38 SIK11:SIK38 SSG11:SSG38 TCC11:TCC38 TLY11:TLY38 TVU11:TVU38 UFQ11:UFQ38 UPM11:UPM38 UZI11:UZI38 VJE11:VJE38 VTA11:VTA38 WCW11:WCW38 WMS11:WMS38 WWO11:WWO38 AJ11:AJ37 KF11:KF37 UB11:UB37 ADX11:ADX37 ANT11:ANT37 AXP11:AXP37 BHL11:BHL37 BRH11:BRH37 CBD11:CBD37 CKZ11:CKZ37 CUV11:CUV37 DER11:DER37 DON11:DON37 DYJ11:DYJ37 EIF11:EIF37 ESB11:ESB37 FBX11:FBX37 FLT11:FLT37 FVP11:FVP37 GFL11:GFL37 GPH11:GPH37 GZD11:GZD37 HIZ11:HIZ37 HSV11:HSV37 ICR11:ICR37 IMN11:IMN37 IWJ11:IWJ37 JGF11:JGF37 JQB11:JQB37 JZX11:JZX37 KJT11:KJT37 KTP11:KTP37 LDL11:LDL37 LNH11:LNH37 LXD11:LXD37 MGZ11:MGZ37 MQV11:MQV37 NAR11:NAR37 NKN11:NKN37 NUJ11:NUJ37 OEF11:OEF37 OOB11:OOB37 OXX11:OXX37 PHT11:PHT37 PRP11:PRP37 QBL11:QBL37 QLH11:QLH37 QVD11:QVD37 REZ11:REZ37 ROV11:ROV37 RYR11:RYR37 SIN11:SIN37 SSJ11:SSJ37 TCF11:TCF37 TMB11:TMB37 TVX11:TVX37 UFT11:UFT37 UPP11:UPP37 UZL11:UZL37 VJH11:VJH37 VTD11:VTD37 WCZ11:WCZ37 WMV11:WMV37 WWR11:WWR37 AP30:AP37 KL30:KL37 UH30:UH37 AED30:AED37 ANZ30:ANZ37 AXV30:AXV37 BHR30:BHR37 BRN30:BRN37 CBJ30:CBJ37 CLF30:CLF37 CVB30:CVB37 DEX30:DEX37 DOT30:DOT37 DYP30:DYP37 EIL30:EIL37 ESH30:ESH37 FCD30:FCD37 FLZ30:FLZ37 FVV30:FVV37 GFR30:GFR37 GPN30:GPN37 GZJ30:GZJ37 HJF30:HJF37 HTB30:HTB37 ICX30:ICX37 IMT30:IMT37 IWP30:IWP37 JGL30:JGL37 JQH30:JQH37 KAD30:KAD37 KJZ30:KJZ37 KTV30:KTV37 LDR30:LDR37 LNN30:LNN37 LXJ30:LXJ37 MHF30:MHF37 MRB30:MRB37 NAX30:NAX37 NKT30:NKT37 NUP30:NUP37 OEL30:OEL37 OOH30:OOH37 OYD30:OYD37 PHZ30:PHZ37 PRV30:PRV37 QBR30:QBR37 QLN30:QLN37 QVJ30:QVJ37 RFF30:RFF37 RPB30:RPB37 RYX30:RYX37 SIT30:SIT37 SSP30:SSP37 TCL30:TCL37 TMH30:TMH37 TWD30:TWD37 UFZ30:UFZ37 UPV30:UPV37 UZR30:UZR37 VJN30:VJN37 VTJ30:VTJ37 WDF30:WDF37 WNB30:WNB37 WWX30:WWX37 AM136:AM227 KI136:KI227 UE136:UE227 AEA136:AEA227 ANW136:ANW227 AXS136:AXS227 BHO136:BHO227 BRK136:BRK227 CBG136:CBG227 CLC136:CLC227 CUY136:CUY227 DEU136:DEU227 DOQ136:DOQ227 DYM136:DYM227 EII136:EII227 ESE136:ESE227 FCA136:FCA227 FLW136:FLW227 FVS136:FVS227 GFO136:GFO227 GPK136:GPK227 GZG136:GZG227 HJC136:HJC227 HSY136:HSY227 ICU136:ICU227 IMQ136:IMQ227 IWM136:IWM227 JGI136:JGI227 JQE136:JQE227 KAA136:KAA227 KJW136:KJW227 KTS136:KTS227 LDO136:LDO227 LNK136:LNK227 LXG136:LXG227 MHC136:MHC227 MQY136:MQY227 NAU136:NAU227 NKQ136:NKQ227 NUM136:NUM227 OEI136:OEI227 OOE136:OOE227 OYA136:OYA227 PHW136:PHW227 PRS136:PRS227 QBO136:QBO227 QLK136:QLK227 QVG136:QVG227 RFC136:RFC227 ROY136:ROY227 RYU136:RYU227 SIQ136:SIQ227 SSM136:SSM227 TCI136:TCI227 TME136:TME227 TWA136:TWA227 UFW136:UFW227 UPS136:UPS227 UZO136:UZO227 VJK136:VJK227 VTG136:VTG227 WDC136:WDC227 WMY136:WMY227 WWU136:WWU227 AP136:AP227 KL136:KL227 UH136:UH227 AED136:AED227 ANZ136:ANZ227 AXV136:AXV227 BHR136:BHR227 BRN136:BRN227 CBJ136:CBJ227 CLF136:CLF227 CVB136:CVB227 DEX136:DEX227 DOT136:DOT227 DYP136:DYP227 EIL136:EIL227 ESH136:ESH227 FCD136:FCD227 FLZ136:FLZ227 FVV136:FVV227 GFR136:GFR227 GPN136:GPN227 GZJ136:GZJ227 HJF136:HJF227 HTB136:HTB227 ICX136:ICX227 IMT136:IMT227 IWP136:IWP227 JGL136:JGL227 JQH136:JQH227 KAD136:KAD227 KJZ136:KJZ227 KTV136:KTV227 LDR136:LDR227 LNN136:LNN227 LXJ136:LXJ227 MHF136:MHF227 MRB136:MRB227 NAX136:NAX227 NKT136:NKT227 NUP136:NUP227 OEL136:OEL227 OOH136:OOH227 OYD136:OYD227 PHZ136:PHZ227 PRV136:PRV227 QBR136:QBR227 QLN136:QLN227 QVJ136:QVJ227 RFF136:RFF227 RPB136:RPB227 RYX136:RYX227 SIT136:SIT227 SSP136:SSP227 TCL136:TCL227 TMH136:TMH227 TWD136:TWD227 UFZ136:UFZ227 UPV136:UPV227 UZR136:UZR227 VJN136:VJN227 VTJ136:VTJ227 WDF136:WDF227 WNB136:WNB227 WWX136:WWX227 AG136:AG227 KC136:KC227 TY136:TY227 ADU136:ADU227 ANQ136:ANQ227 AXM136:AXM227 BHI136:BHI227 BRE136:BRE227 CBA136:CBA227 CKW136:CKW227 CUS136:CUS227 DEO136:DEO227 DOK136:DOK227 DYG136:DYG227 EIC136:EIC227 ERY136:ERY227 FBU136:FBU227 FLQ136:FLQ227 FVM136:FVM227 GFI136:GFI227 GPE136:GPE227 GZA136:GZA227 HIW136:HIW227 HSS136:HSS227 ICO136:ICO227 IMK136:IMK227 IWG136:IWG227 JGC136:JGC227 JPY136:JPY227 JZU136:JZU227 KJQ136:KJQ227 KTM136:KTM227 LDI136:LDI227 LNE136:LNE227 LXA136:LXA227 MGW136:MGW227 MQS136:MQS227 NAO136:NAO227 NKK136:NKK227 NUG136:NUG227 OEC136:OEC227 ONY136:ONY227 OXU136:OXU227 PHQ136:PHQ227 PRM136:PRM227 QBI136:QBI227 QLE136:QLE227 QVA136:QVA227 REW136:REW227 ROS136:ROS227 RYO136:RYO227 SIK136:SIK227 SSG136:SSG227 TCC136:TCC227 TLY136:TLY227 TVU136:TVU227 UFQ136:UFQ227 UPM136:UPM227 UZI136:UZI227 VJE136:VJE227 VTA136:VTA227 WCW136:WCW227 WMS136:WMS227 WWO136:WWO227 AJ136:AJ227 KF136:KF227 UB136:UB227 ADX136:ADX227 ANT136:ANT227 AXP136:AXP227 BHL136:BHL227 BRH136:BRH227 CBD136:CBD227 CKZ136:CKZ227 CUV136:CUV227 DER136:DER227 DON136:DON227 DYJ136:DYJ227 EIF136:EIF227 ESB136:ESB227 FBX136:FBX227 FLT136:FLT227 FVP136:FVP227 GFL136:GFL227 GPH136:GPH227 GZD136:GZD227 HIZ136:HIZ227 HSV136:HSV227 ICR136:ICR227 IMN136:IMN227 IWJ136:IWJ227 JGF136:JGF227 JQB136:JQB227 JZX136:JZX227 KJT136:KJT227 KTP136:KTP227 LDL136:LDL227 LNH136:LNH227 LXD136:LXD227 MGZ136:MGZ227 MQV136:MQV227 NAR136:NAR227 NKN136:NKN227 NUJ136:NUJ227 OEF136:OEF227 OOB136:OOB227 OXX136:OXX227 PHT136:PHT227 PRP136:PRP227 QBL136:QBL227 QLH136:QLH227 QVD136:QVD227 REZ136:REZ227 ROV136:ROV227 RYR136:RYR227 SIN136:SIN227 SSJ136:SSJ227 TCF136:TCF227 TMB136:TMB227 TVX136:TVX227 UFT136:UFT227 UPP136:UPP227 UZL136:UZL227 VJH136:VJH227 VTD136:VTD227 WCZ136:WCZ227 WMV136:WMV227 WWR136:WWR227 KI282:KI285 UE282:UE285 AEA282:AEA285 ANW282:ANW285 AXS282:AXS285 BHO282:BHO285 BRK282:BRK285 CBG282:CBG285 CLC282:CLC285 CUY282:CUY285 DEU282:DEU285 DOQ282:DOQ285 DYM282:DYM285 EII282:EII285 ESE282:ESE285 FCA282:FCA285 FLW282:FLW285 FVS282:FVS285 GFO282:GFO285 GPK282:GPK285 GZG282:GZG285 HJC282:HJC285 HSY282:HSY285 ICU282:ICU285 IMQ282:IMQ285 IWM282:IWM285 JGI282:JGI285 JQE282:JQE285 KAA282:KAA285 KJW282:KJW285 KTS282:KTS285 LDO282:LDO285 LNK282:LNK285 LXG282:LXG285 MHC282:MHC285 MQY282:MQY285 NAU282:NAU285 NKQ282:NKQ285 NUM282:NUM285 OEI282:OEI285 OOE282:OOE285 OYA282:OYA285 PHW282:PHW285 PRS282:PRS285 QBO282:QBO285 QLK282:QLK285 QVG282:QVG285 RFC282:RFC285 ROY282:ROY285 RYU282:RYU285 SIQ282:SIQ285 SSM282:SSM285 TCI282:TCI285 TME282:TME285 TWA282:TWA285 UFW282:UFW285 UPS282:UPS285 UZO282:UZO285 VJK282:VJK285 VTG282:VTG285 WDC282:WDC285 WMY282:WMY285 WWU282:WWU285 KC282:KC285 TY282:TY285 ADU282:ADU285 ANQ282:ANQ285 AXM282:AXM285 BHI282:BHI285 BRE282:BRE285 CBA282:CBA285 CKW282:CKW285 CUS282:CUS285 DEO282:DEO285 DOK282:DOK285 DYG282:DYG285 EIC282:EIC285 ERY282:ERY285 FBU282:FBU285 FLQ282:FLQ285 FVM282:FVM285 GFI282:GFI285 GPE282:GPE285 GZA282:GZA285 HIW282:HIW285 HSS282:HSS285 ICO282:ICO285 IMK282:IMK285 IWG282:IWG285 JGC282:JGC285 JPY282:JPY285 JZU282:JZU285 KJQ282:KJQ285 KTM282:KTM285 LDI282:LDI285 LNE282:LNE285 LXA282:LXA285 MGW282:MGW285 MQS282:MQS285 NAO282:NAO285 NKK282:NKK285 NUG282:NUG285 OEC282:OEC285 ONY282:ONY285 OXU282:OXU285 PHQ282:PHQ285 PRM282:PRM285 QBI282:QBI285 QLE282:QLE285 QVA282:QVA285 REW282:REW285 ROS282:ROS285 RYO282:RYO285 SIK282:SIK285 SSG282:SSG285 TCC282:TCC285 TLY282:TLY285 TVU282:TVU285 UFQ282:UFQ285 UPM282:UPM285 UZI282:UZI285 VJE282:VJE285 VTA282:VTA285 WCW282:WCW285 WMS282:WMS285 WWO282:WWO285 KL282:KL285 UH282:UH285 AED282:AED285 ANZ282:ANZ285 AXV282:AXV285 BHR282:BHR285 BRN282:BRN285 CBJ282:CBJ285 CLF282:CLF285 CVB282:CVB285 DEX282:DEX285 DOT282:DOT285 DYP282:DYP285 EIL282:EIL285 ESH282:ESH285 FCD282:FCD285 FLZ282:FLZ285 FVV282:FVV285 GFR282:GFR285 GPN282:GPN285 GZJ282:GZJ285 HJF282:HJF285 HTB282:HTB285 ICX282:ICX285 IMT282:IMT285 IWP282:IWP285 JGL282:JGL285 JQH282:JQH285 KAD282:KAD285 KJZ282:KJZ285 KTV282:KTV285 LDR282:LDR285 LNN282:LNN285 LXJ282:LXJ285 MHF282:MHF285 MRB282:MRB285 NAX282:NAX285 NKT282:NKT285 NUP282:NUP285 OEL282:OEL285 OOH282:OOH285 OYD282:OYD285 PHZ282:PHZ285 PRV282:PRV285 QBR282:QBR285 QLN282:QLN285 QVJ282:QVJ285 RFF282:RFF285 RPB282:RPB285 RYX282:RYX285 SIT282:SIT285 SSP282:SSP285 TCL282:TCL285 TMH282:TMH285 TWD282:TWD285 UFZ282:UFZ285 UPV282:UPV285 UZR282:UZR285 VJN282:VJN285 VTJ282:VTJ285 WDF282:WDF285 WNB282:WNB285 WWX282:WWX285 KF282:KF285 UB282:UB285 ADX282:ADX285 ANT282:ANT285 AXP282:AXP285 BHL282:BHL285 BRH282:BRH285 CBD282:CBD285 CKZ282:CKZ285 CUV282:CUV285 DER282:DER285 DON282:DON285 DYJ282:DYJ285 EIF282:EIF285 ESB282:ESB285 FBX282:FBX285 FLT282:FLT285 FVP282:FVP285 GFL282:GFL285 GPH282:GPH285 GZD282:GZD285 HIZ282:HIZ285 HSV282:HSV285 ICR282:ICR285 IMN282:IMN285 IWJ282:IWJ285 JGF282:JGF285 JQB282:JQB285 JZX282:JZX285 KJT282:KJT285 KTP282:KTP285 LDL282:LDL285 LNH282:LNH285 LXD282:LXD285 MGZ282:MGZ285 MQV282:MQV285 NAR282:NAR285 NKN282:NKN285 NUJ282:NUJ285 OEF282:OEF285 OOB282:OOB285 OXX282:OXX285 PHT282:PHT285 PRP282:PRP285 QBL282:QBL285 QLH282:QLH285 QVD282:QVD285 REZ282:REZ285 ROV282:ROV285 RYR282:RYR285 SIN282:SIN285 SSJ282:SSJ285 TCF282:TCF285 TMB282:TMB285 TVX282:TVX285 UFT282:UFT285 UPP282:UPP285 UZL282:UZL285 VJH282:VJH285 VTD282:VTD285 WCZ282:WCZ285 WMV282:WMV285 WWR282:WWR285 AM282:AM286 AP282:AP286 AG282:AG286 WML686:WML687 WCP686:WCP687 VST686:VST687 VIX686:VIX687 UZB686:UZB687 UPF686:UPF687 UFJ686:UFJ687 TVN686:TVN687 TLR686:TLR687 TBV686:TBV687 SRZ686:SRZ687 SID686:SID687 RYH686:RYH687 ROL686:ROL687 REP686:REP687 QUT686:QUT687 QKX686:QKX687 QBB686:QBB687 PRF686:PRF687 PHJ686:PHJ687 OXN686:OXN687 ONR686:ONR687 ODV686:ODV687 NTZ686:NTZ687 NKD686:NKD687 NAH686:NAH687 MQL686:MQL687 MGP686:MGP687 LWT686:LWT687 LMX686:LMX687 LDB686:LDB687 KTF686:KTF687 KJJ686:KJJ687 JZN686:JZN687 JPR686:JPR687 JFV686:JFV687 IVZ686:IVZ687 IMD686:IMD687 ICH686:ICH687 HSL686:HSL687 HIP686:HIP687 GYT686:GYT687 GOX686:GOX687 GFB686:GFB687 FVF686:FVF687 FLJ686:FLJ687 FBN686:FBN687 ERR686:ERR687 EHV686:EHV687 DXZ686:DXZ687 DOD686:DOD687 DEH686:DEH687 CUL686:CUL687 CKP686:CKP687 CAT686:CAT687 BQX686:BQX687 BHB686:BHB687 AXF686:AXF687 ANJ686:ANJ687 VJK569 VTG569 KF569 UB569 ADX569 ANT569 AXP569 BHL569 BRH569 CBD569 CKZ569 CUV569 DER569 DON569 DYJ569 EIF569 ESB569 FBX569 FLT569 FVP569 GFL569 GPH569 GZD569 HIZ569 HSV569 ICR569 IMN569 IWJ569 JGF569 JQB569 JZX569 KJT569 KTP569 LDL569 LNH569 LXD569 MGZ569 MQV569 NAR569 NKN569 NUJ569 OEF569 OOB569 OXX569 PHT569 PRP569 QBL569 QLH569 QVD569 REZ569 ROV569 RYR569 SIN569 SSJ569 TCF569 TMB569 TVX569 UFT569 UPP569 UZL569 VJH569 VTD569 WCZ569 WMV569 WWR569 WDC569 KC569 TY569 ADU569 ANQ569 AXM569 BHI569 BRE569 CBA569 CKW569 CUS569 DEO569 DOK569 DYG569 EIC569 ERY569 FBU569 FLQ569 FVM569 GFI569 GPE569 GZA569 HIW569 HSS569 ICO569 IMK569 IWG569 JGC569 JPY569 JZU569 KJQ569 KTM569 LDI569 LNE569 LXA569 MGW569 MQS569 NAO569 NKK569 NUG569 OEC569 ONY569 OXU569 PHQ569 PRM569 QBI569 QLE569 QVA569 REW569 ROS569 RYO569 SIK569 SSG569 TCC569 TLY569 TVU569 UFQ569 UPM569 UZI569 VJE569 VTA569 WCW569 WMS569 WWO569 WMY569 KL569 UH569 AED569 ANZ569 AXV569 BHR569 BRN569 CBJ569 CLF569 CVB569 DEX569 DOT569 DYP569 EIL569 ESH569 FCD569 FLZ569 FVV569 GFR569 GPN569 GZJ569 HJF569 HTB569 ICX569 IMT569 IWP569 JGL569 JQH569 KAD569 KJZ569 KTV569 LDR569 LNN569 LXJ569 MHF569 MRB569 NAX569 NKT569 NUP569 OEL569 OOH569 OYD569 PHZ569 PRV569 QBR569 QLN569 QVJ569 RFF569 RPB569 RYX569 SIT569 SSP569 TCL569 TMH569 TWD569 UFZ569 UPV569 UZR569 VJN569 VTJ569 WDF569 WNB569 WWX569 WWU569 KI569 UE569 AEA569 ANW569 AXS569 BHO569 BRK569 CBG569 CLC569 CUY569 DEU569 DOQ569 DYM569 EII569 ESE569 FCA569 FLW569 FVS569 GFO569 GPK569 GZG569 HJC569 HSY569 ICU569 IMQ569 IWM569 JGI569 JQE569 KAA569 KJW569 KTS569 LDO569 LNK569 LXG569 MHC569 MQY569 NAU569 NKQ569 NUM569 OEI569 OOE569 OYA569 PHW569 PRS569 QBO569 QLK569 QVG569 RFC569 ROY569 RYU569 SIQ569 SSM569 TCI569 TME569 TWA569 UFW569 UPS569 UZO569 ADN686:ADN687 WWH1037 AJ1037 JP1037 TL1037 ADH1037 AND1037 AWZ1037 BGV1037 BQR1037 CAN1037 CKJ1037 CUF1037 DEB1037 DNX1037 DXT1037 EHP1037 ERL1037 FBH1037 FLD1037 FUZ1037 GEV1037 GOR1037 GYN1037 HIJ1037 HSF1037 ICB1037 ILX1037 IVT1037 JFP1037 JPL1037 JZH1037 KJD1037 KSZ1037 LCV1037 LMR1037 LWN1037 MGJ1037 MQF1037 NAB1037 NJX1037 NTT1037 ODP1037 ONL1037 OXH1037 PHD1037 PQZ1037 QAV1037 QKR1037 QUN1037 REJ1037 ROF1037 RYB1037 SHX1037 SRT1037 TBP1037 TLL1037 TVH1037 UFD1037 UOZ1037 UYV1037 VIR1037 VSN1037 WCJ1037 WMF1037 WWB1037 AG1037 JM1037 TI1037 ADE1037 ANA1037 AWW1037 BGS1037 BQO1037 CAK1037 CKG1037 CUC1037 DDY1037 DNU1037 DXQ1037 EHM1037 ERI1037 FBE1037 FLA1037 FUW1037 GES1037 GOO1037 GYK1037 HIG1037 HSC1037 IBY1037 ILU1037 IVQ1037 JFM1037 JPI1037 JZE1037 KJA1037 KSW1037 LCS1037 LMO1037 LWK1037 MGG1037 MQC1037 MZY1037 NJU1037 NTQ1037 ODM1037 ONI1037 OXE1037 PHA1037 PQW1037 QAS1037 QKO1037 QUK1037 REG1037 ROC1037 RXY1037 SHU1037 SRQ1037 TBM1037 TLI1037 TVE1037 UFA1037 UOW1037 UYS1037 VIO1037 VSK1037 WCG1037 WMC1037 WVY1037 AP1037 JV1037 TR1037 ADN1037 ANJ1037 AXF1037 BHB1037 BQX1037 CAT1037 CKP1037 CUL1037 DEH1037 DOD1037 DXZ1037 EHV1037 ERR1037 FBN1037 FLJ1037 FVF1037 GFB1037 GOX1037 GYT1037 HIP1037 HSL1037 ICH1037 IMD1037 IVZ1037 JFV1037 JPR1037 JZN1037 KJJ1037 KTF1037 LDB1037 LMX1037 LWT1037 MGP1037 MQL1037 NAH1037 NKD1037 NTZ1037 ODV1037 ONR1037 OXN1037 PHJ1037 PRF1037 QBB1037 QKX1037 QUT1037 REP1037 ROL1037 RYH1037 SID1037 SRZ1037 TBV1037 TLR1037 TVN1037 UFJ1037 UPF1037 UZB1037 VIX1037 VST1037 WCP1037 WML1037 AG865 KC865 TY865 ADU865 ANQ865 AXM865 BHI865 BRE865 CBA865 CKW865 CUS865 DEO865 DOK865 DYG865 EIC865 ERY865 FBU865 FLQ865 FVM865 GFI865 GPE865 GZA865 HIW865 HSS865 ICO865 IMK865 IWG865 JGC865 JPY865 JZU865 KJQ865 KTM865 LDI865 LNE865 LXA865 MGW865 MQS865 NAO865 NKK865 NUG865 OEC865 ONY865 OXU865 PHQ865 PRM865 QBI865 QLE865 QVA865 REW865 ROS865 RYO865 SIK865 SSG865 TCC865 TLY865 TVU865 UFQ865 UPM865 UZI865 VJE865 VTA865 WCW865 WMS865 WWO865 AN865 KJ865 UF865 AEB865 ANX865 AXT865 BHP865 BRL865 CBH865 CLD865 CUZ865 DEV865 DOR865 DYN865 EIJ865 ESF865 FCB865 FLX865 FVT865 GFP865 GPL865 GZH865 HJD865 HSZ865 ICV865 IMR865 IWN865 JGJ865 JQF865 KAB865 KJX865 KTT865 LDP865 LNL865 LXH865 MHD865 MQZ865 NAV865 NKR865 NUN865 OEJ865 OOF865 OYB865 PHX865 PRT865 QBP865 QLL865 QVH865 RFD865 ROZ865 RYV865 SIR865 SSN865 TCJ865 TMF865 TWB865 UFX865 UPT865 UZP865 VJL865 VTH865 WDD865 WMZ865 WWV865 AU865 KQ865 UM865 AEI865 AOE865 AYA865 BHW865 BRS865 CBO865 CLK865 CVG865 DFC865 DOY865 DYU865 EIQ865 ESM865 FCI865 FME865 FWA865 GFW865 GPS865 GZO865 HJK865 HTG865 IDC865 IMY865 IWU865 JGQ865 JQM865 KAI865 KKE865 KUA865 LDW865 LNS865 LXO865 MHK865 MRG865 NBC865 NKY865 NUU865 OEQ865 OOM865 OYI865 PIE865 PSA865 QBW865 QLS865 QVO865 RFK865 RPG865 RZC865 SIY865 SSU865 TCQ865 TMM865 TWI865 UGE865 UQA865 UZW865 VJS865 VTO865 WDK865 WNG865 WXC865" xr:uid="{00000000-0002-0000-0000-00001C000000}">
      <formula1>0</formula1>
      <formula2>7</formula2>
    </dataValidation>
    <dataValidation type="whole" allowBlank="1" showInputMessage="1" showErrorMessage="1" errorTitle="Odstotek uporabe" error="odstotek (celoštevilska vrednost)" prompt="vpišite kolikšna je bila angažiranost v procentih, oblika besedila je celoštevilska vrednost" sqref="AL246:AL264 TN246:TN262 ADJ246:ADJ262 ANF246:ANF262 AXB246:AXB262 BGX246:BGX262 BQT246:BQT262 CAP246:CAP262 CKL246:CKL262 CUH246:CUH262 DED246:DED262 DNZ246:DNZ262 DXV246:DXV262 EHR246:EHR262 ERN246:ERN262 FBJ246:FBJ262 FLF246:FLF262 FVB246:FVB262 GEX246:GEX262 GOT246:GOT262 GYP246:GYP262 HIL246:HIL262 HSH246:HSH262 ICD246:ICD262 ILZ246:ILZ262 IVV246:IVV262 JFR246:JFR262 JPN246:JPN262 JZJ246:JZJ262 KJF246:KJF262 KTB246:KTB262 LCX246:LCX262 LMT246:LMT262 LWP246:LWP262 MGL246:MGL262 MQH246:MQH262 NAD246:NAD262 NJZ246:NJZ262 NTV246:NTV262 ODR246:ODR262 ONN246:ONN262 OXJ246:OXJ262 PHF246:PHF262 PRB246:PRB262 QAX246:QAX262 QKT246:QKT262 QUP246:QUP262 REL246:REL262 ROH246:ROH262 RYD246:RYD262 SHZ246:SHZ262 SRV246:SRV262 TBR246:TBR262 TLN246:TLN262 TVJ246:TVJ262 UFF246:UFF262 UPB246:UPB262 UYX246:UYX262 VIT246:VIT262 VSP246:VSP262 WCL246:WCL262 WMH246:WMH262 WWD246:WWD262 AL494:AL501 AL282:AL286 WWD736 JR780 TN780 ADJ780 ANF780 AXB780 BGX780 BQT780 CAP780 CKL780 CUH780 DED780 DNZ780 DXV780 EHR780 ERN780 FBJ780 FLF780 FVB780 GEX780 GOT780 GYP780 HIL780 HSH780 ICD780 ILZ780 IVV780 JFR780 JPN780 JZJ780 KJF780 KTB780 LCX780 LMT780 LWP780 MGL780 MQH780 NAD780 NJZ780 NTV780 ODR780 ONN780 OXJ780 PHF780 PRB780 QAX780 QKT780 QUP780 REL780 ROH780 RYD780 SHZ780 SRV780 TBR780 TLN780 TVJ780 UFF780 UPB780 UYX780 VIT780 VSP780 WCL780 WMH780 WWD780 AL656 JR246:JR262 AL769:AL778 AL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WWD499:WWD501 AL385 JR736 TN736 ADJ736 ANF736 AXB736 BGX736 BQT736 CAP736 CKL736 CUH736 DED736 DNZ736 DXV736 EHR736 ERN736 FBJ736 FLF736 FVB736 GEX736 GOT736 GYP736 HIL736 HSH736 ICD736 ILZ736 IVV736 JFR736 JPN736 JZJ736 KJF736 KTB736 LCX736 LMT736 LWP736 MGL736 MQH736 NAD736 NJZ736 NTV736 ODR736 ONN736 OXJ736 PHF736 PRB736 QAX736 QKT736 QUP736 REL736 ROH736 RYD736 SHZ736 SRV736 TBR736 TLN736 TVJ736 UFF736 UPB736 UYX736 VIT736 VSP736 WCL736 WMH736 SOY733 JR769:JR777 TN769:TN777 ADJ769:ADJ777 ANF769:ANF777 AXB769:AXB777 BGX769:BGX777 BQT769:BQT777 CAP769:CAP777 CKL769:CKL777 CUH769:CUH777 DED769:DED777 DNZ769:DNZ777 DXV769:DXV777 EHR769:EHR777 ERN769:ERN777 FBJ769:FBJ777 FLF769:FLF777 FVB769:FVB777 GEX769:GEX777 GOT769:GOT777 GYP769:GYP777 HIL769:HIL777 HSH769:HSH777 ICD769:ICD777 ILZ769:ILZ777 IVV769:IVV777 JFR769:JFR777 JPN769:JPN777 JZJ769:JZJ777 KJF769:KJF777 KTB769:KTB777 LCX769:LCX777 LMT769:LMT777 LWP769:LWP777 MGL769:MGL777 MQH769:MQH777 NAD769:NAD777 NJZ769:NJZ777 NTV769:NTV777 ODR769:ODR777 ONN769:ONN777 OXJ769:OXJ777 PHF769:PHF777 PRB769:PRB777 QAX769:QAX777 QKT769:QKT777 QUP769:QUP777 REL769:REL777 ROH769:ROH777 RYD769:RYD777 SHZ769:SHZ777 SRV769:SRV777 TBR769:TBR777 TLN769:TLN777 TVJ769:TVJ777 UFF769:UFF777 UPB769:UPB777 UYX769:UYX777 VIT769:VIT777 VSP769:VSP777 WCL769:WCL777 WMH769:WMH777 WWD769:WWD777 JR499:JR501 TN499:TN501 ADJ499:ADJ501 ANF499:ANF501 AXB499:AXB501 BGX499:BGX501 BQT499:BQT501 CAP499:CAP501 CKL499:CKL501 CUH499:CUH501 DED499:DED501 DNZ499:DNZ501 DXV499:DXV501 EHR499:EHR501 ERN499:ERN501 FBJ499:FBJ501 FLF499:FLF501 FVB499:FVB501 GEX499:GEX501 GOT499:GOT501 GYP499:GYP501 HIL499:HIL501 HSH499:HSH501 ICD499:ICD501 ILZ499:ILZ501 IVV499:IVV501 JFR499:JFR501 JPN499:JPN501 JZJ499:JZJ501 KJF499:KJF501 KTB499:KTB501 LCX499:LCX501 LMT499:LMT501 LWP499:LWP501 MGL499:MGL501 MQH499:MQH501 NAD499:NAD501 NJZ499:NJZ501 NTV499:NTV501 ODR499:ODR501 ONN499:ONN501 OXJ499:OXJ501 PHF499:PHF501 PRB499:PRB501 QAX499:QAX501 QKT499:QKT501 QUP499:QUP501 REL499:REL501 ROH499:ROH501 RYD499:RYD501 SHZ499:SHZ501 SRV499:SRV501 TBR499:TBR501 TLN499:TLN501 TVJ499:TVJ501 UFF499:UFF501 UPB499:UPB501 UYX499:UYX501 VIT499:VIT501 VSP499:VSP501 WCL499:WCL501 WMH499:WMH501 AL276:AL277 WWD274:WWD277 WMH274:WMH277 WCL274:WCL277 VSP274:VSP277 VIT274:VIT277 UYX274:UYX277 UPB274:UPB277 UFF274:UFF277 TVJ274:TVJ277 TLN274:TLN277 TBR274:TBR277 SRV274:SRV277 SHZ274:SHZ277 RYD274:RYD277 ROH274:ROH277 REL274:REL277 QUP274:QUP277 QKT274:QKT277 QAX274:QAX277 PRB274:PRB277 PHF274:PHF277 OXJ274:OXJ277 ONN274:ONN277 ODR274:ODR277 NTV274:NTV277 NJZ274:NJZ277 NAD274:NAD277 MQH274:MQH277 MGL274:MGL277 LWP274:LWP277 LMT274:LMT277 LCX274:LCX277 KTB274:KTB277 KJF274:KJF277 JZJ274:JZJ277 JPN274:JPN277 JFR274:JFR277 IVV274:IVV277 ILZ274:ILZ277 ICD274:ICD277 HSH274:HSH277 HIL274:HIL277 GYP274:GYP277 GOT274:GOT277 GEX274:GEX277 FVB274:FVB277 FLF274:FLF277 FBJ274:FBJ277 ERN274:ERN277 EHR274:EHR277 DXV274:DXV277 DNZ274:DNZ277 DED274:DED277 CUH274:CUH277 CKL274:CKL277 CAP274:CAP277 BQT274:BQT277 BGX274:BGX277 AXB274:AXB277 ANF274:ANF277 ADJ274:ADJ277 TN274:TN277 JR274:JR277 AL736 AL733 GU733 QQ733 AAM733 AKI733 AUE733 BEA733 BNW733 BXS733 CHO733 CRK733 DBG733 DLC733 DUY733 EEU733 EOQ733 EYM733 FII733 FSE733 GCA733 GLW733 GVS733 HFO733 HPK733 HZG733 IJC733 ISY733 JCU733 JMQ733 JWM733 KGI733 KQE733 LAA733 LJW733 LTS733 MDO733 MNK733 MXG733 NHC733 NQY733 OAU733 OKQ733 OUM733 PEI733 POE733 PYA733 QHW733 QRS733 RBO733 RLK733 RVG733 SFC733 AL782 AL37 KH37 UD37 ADZ37 ANV37 AXR37 BHN37 BRJ37 CBF37 CLB37 CUX37 DET37 DOP37 DYL37 EIH37 ESD37 FBZ37 FLV37 FVR37 GFN37 GPJ37 GZF37 HJB37 HSX37 ICT37 IMP37 IWL37 JGH37 JQD37 JZZ37 KJV37 KTR37 LDN37 LNJ37 LXF37 MHB37 MQX37 NAT37 NKP37 NUL37 OEH37 OOD37 OXZ37 PHV37 PRR37 QBN37 QLJ37 QVF37 RFB37 ROX37 RYT37 SIP37 SSL37 TCH37 TMD37 TVZ37 UFV37 UPR37 UZN37 VJJ37 VTF37 WDB37 WMX37 WWT37 AL11:AL34 KH11:KH34 UD11:UD34 ADZ11:ADZ34 ANV11:ANV34 AXR11:AXR34 BHN11:BHN34 BRJ11:BRJ34 CBF11:CBF34 CLB11:CLB34 CUX11:CUX34 DET11:DET34 DOP11:DOP34 DYL11:DYL34 EIH11:EIH34 ESD11:ESD34 FBZ11:FBZ34 FLV11:FLV34 FVR11:FVR34 GFN11:GFN34 GPJ11:GPJ34 GZF11:GZF34 HJB11:HJB34 HSX11:HSX34 ICT11:ICT34 IMP11:IMP34 IWL11:IWL34 JGH11:JGH34 JQD11:JQD34 JZZ11:JZZ34 KJV11:KJV34 KTR11:KTR34 LDN11:LDN34 LNJ11:LNJ34 LXF11:LXF34 MHB11:MHB34 MQX11:MQX34 NAT11:NAT34 NKP11:NKP34 NUL11:NUL34 OEH11:OEH34 OOD11:OOD34 OXZ11:OXZ34 PHV11:PHV34 PRR11:PRR34 QBN11:QBN34 QLJ11:QLJ34 QVF11:QVF34 RFB11:RFB34 ROX11:ROX34 RYT11:RYT34 SIP11:SIP34 SSL11:SSL34 TCH11:TCH34 TMD11:TMD34 TVZ11:TVZ34 UFV11:UFV34 UPR11:UPR34 UZN11:UZN34 VJJ11:VJJ34 VTF11:VTF34 WDB11:WDB34 WMX11:WMX34 WWT11:WWT34 AL136:AL227 KH136:KH227 UD136:UD227 ADZ136:ADZ227 ANV136:ANV227 AXR136:AXR227 BHN136:BHN227 BRJ136:BRJ227 CBF136:CBF227 CLB136:CLB227 CUX136:CUX227 DET136:DET227 DOP136:DOP227 DYL136:DYL227 EIH136:EIH227 ESD136:ESD227 FBZ136:FBZ227 FLV136:FLV227 FVR136:FVR227 GFN136:GFN227 GPJ136:GPJ227 GZF136:GZF227 HJB136:HJB227 HSX136:HSX227 ICT136:ICT227 IMP136:IMP227 IWL136:IWL227 JGH136:JGH227 JQD136:JQD227 JZZ136:JZZ227 KJV136:KJV227 KTR136:KTR227 LDN136:LDN227 LNJ136:LNJ227 LXF136:LXF227 MHB136:MHB227 MQX136:MQX227 NAT136:NAT227 NKP136:NKP227 NUL136:NUL227 OEH136:OEH227 OOD136:OOD227 OXZ136:OXZ227 PHV136:PHV227 PRR136:PRR227 QBN136:QBN227 QLJ136:QLJ227 QVF136:QVF227 RFB136:RFB227 ROX136:ROX227 RYT136:RYT227 SIP136:SIP227 SSL136:SSL227 TCH136:TCH227 TMD136:TMD227 TVZ136:TVZ227 UFV136:UFV227 UPR136:UPR227 UZN136:UZN227 VJJ136:VJJ227 VTF136:VTF227 WDB136:WDB227 WMX136:WMX227 WWT136:WWT227 KH282:KH285 UD282:UD285 ADZ282:ADZ285 ANV282:ANV285 AXR282:AXR285 BHN282:BHN285 BRJ282:BRJ285 CBF282:CBF285 CLB282:CLB285 CUX282:CUX285 DET282:DET285 DOP282:DOP285 DYL282:DYL285 EIH282:EIH285 ESD282:ESD285 FBZ282:FBZ285 FLV282:FLV285 FVR282:FVR285 GFN282:GFN285 GPJ282:GPJ285 GZF282:GZF285 HJB282:HJB285 HSX282:HSX285 ICT282:ICT285 IMP282:IMP285 IWL282:IWL285 JGH282:JGH285 JQD282:JQD285 JZZ282:JZZ285 KJV282:KJV285 KTR282:KTR285 LDN282:LDN285 LNJ282:LNJ285 LXF282:LXF285 MHB282:MHB285 MQX282:MQX285 NAT282:NAT285 NKP282:NKP285 NUL282:NUL285 OEH282:OEH285 OOD282:OOD285 OXZ282:OXZ285 PHV282:PHV285 PRR282:PRR285 QBN282:QBN285 QLJ282:QLJ285 QVF282:QVF285 RFB282:RFB285 ROX282:ROX285 RYT282:RYT285 SIP282:SIP285 SSL282:SSL285 TCH282:TCH285 TMD282:TMD285 TVZ282:TVZ285 UFV282:UFV285 UPR282:UPR285 UZN282:UZN285 VJJ282:VJJ285 VTF282:VTF285 WDB282:WDB285 WMX282:WMX285 WWT282:WWT285 WMH686:WMH687 WCL686:WCL687 VSP686:VSP687 VIT686:VIT687 UYX686:UYX687 UPB686:UPB687 UFF686:UFF687 TVJ686:TVJ687 TLN686:TLN687 TBR686:TBR687 SRV686:SRV687 SHZ686:SHZ687 RYD686:RYD687 ROH686:ROH687 REL686:REL687 QUP686:QUP687 QKT686:QKT687 QAX686:QAX687 PRB686:PRB687 PHF686:PHF687 OXJ686:OXJ687 ONN686:ONN687 ODR686:ODR687 NTV686:NTV687 NJZ686:NJZ687 NAD686:NAD687 MQH686:MQH687 MGL686:MGL687 LWP686:LWP687 LMT686:LMT687 LCX686:LCX687 KTB686:KTB687 KJF686:KJF687 JZJ686:JZJ687 JPN686:JPN687 JFR686:JFR687 IVV686:IVV687 ILZ686:ILZ687 ICD686:ICD687 HSH686:HSH687 HIL686:HIL687 GYP686:GYP687 GOT686:GOT687 GEX686:GEX687 FVB686:FVB687 FLF686:FLF687 FBJ686:FBJ687 ERN686:ERN687 EHR686:EHR687 DXV686:DXV687 DNZ686:DNZ687 DED686:DED687 CUH686:CUH687 CKL686:CKL687 CAP686:CAP687 BQT686:BQT687 BGX686:BGX687 AXB686:AXB687 ANF686:ANF687 ADJ686:ADJ687 TN686:TN687 JR686:JR687 WMX569 AL741 KH741 UD741 ADZ741 ANV741 AXR741 BHN741 BRJ741 CBF741 CLB741 CUX741 DET741 DOP741 DYL741 EIH741 ESD741 FBZ741 FLV741 FVR741 GFN741 GPJ741 GZF741 HJB741 HSX741 ICT741 IMP741 IWL741 JGH741 JQD741 JZZ741 KJV741 KTR741 LDN741 LNJ741 LXF741 MHB741 MQX741 NAT741 NKP741 NUL741 OEH741 OOD741 OXZ741 PHV741 PRR741 QBN741 QLJ741 QVF741 RFB741 ROX741 RYT741 SIP741 SSL741 TCH741 TMD741 TVZ741 UFV741 UPR741 UZN741 VJJ741 VTF741 WDB741 WMX741 WWT741 WWT569 KH569 UD569 ADZ569 ANV569 AXR569 BHN569 BRJ569 CBF569 CLB569 CUX569 DET569 DOP569 DYL569 EIH569 ESD569 FBZ569 FLV569 FVR569 GFN569 GPJ569 GZF569 HJB569 HSX569 ICT569 IMP569 IWL569 JGH569 JQD569 JZZ569 KJV569 KTR569 LDN569 LNJ569 LXF569 MHB569 MQX569 NAT569 NKP569 NUL569 OEH569 OOD569 OXZ569 PHV569 PRR569 QBN569 QLJ569 QVF569 RFB569 ROX569 RYT569 SIP569 SSL569 TCH569 TMD569 TVZ569 UFV569 UPR569 UZN569 VJJ569 VTF569 WDB569 WWD686:WWD687 WWD1037 TN1037 ADJ1037 ANF1037 AXB1037 BGX1037 BQT1037 CAP1037 CKL1037 CUH1037 DED1037 DNZ1037 DXV1037 EHR1037 ERN1037 FBJ1037 FLF1037 FVB1037 GEX1037 GOT1037 GYP1037 HIL1037 HSH1037 ICD1037 ILZ1037 IVV1037 JFR1037 JPN1037 JZJ1037 KJF1037 KTB1037 LCX1037 LMT1037 LWP1037 MGL1037 MQH1037 NAD1037 NJZ1037 NTV1037 ODR1037 ONN1037 OXJ1037 PHF1037 PRB1037 QAX1037 QKT1037 QUP1037 REL1037 ROH1037 RYD1037 SHZ1037 SRV1037 TBR1037 TLN1037 TVJ1037 UFF1037 UPB1037 UYX1037 VIT1037 VSP1037 WCL1037 WMH1037 AL1037 JR1037" xr:uid="{00000000-0002-0000-0000-00001D000000}">
      <formula1>0</formula1>
      <formula2>100</formula2>
    </dataValidation>
    <dataValidation type="whole" allowBlank="1" showInputMessage="1" showErrorMessage="1" errorTitle="Odstotek uporabe" error="odstotek (celoštevilska vrednost)" prompt="vpišite kolikšna je bila angažiranost v procentih,  celoštevilska vrednost" sqref="AR246:AR264 TT246:TT262 ADP246:ADP262 ANL246:ANL262 AXH246:AXH262 BHD246:BHD262 BQZ246:BQZ262 CAV246:CAV262 CKR246:CKR262 CUN246:CUN262 DEJ246:DEJ262 DOF246:DOF262 DYB246:DYB262 EHX246:EHX262 ERT246:ERT262 FBP246:FBP262 FLL246:FLL262 FVH246:FVH262 GFD246:GFD262 GOZ246:GOZ262 GYV246:GYV262 HIR246:HIR262 HSN246:HSN262 ICJ246:ICJ262 IMF246:IMF262 IWB246:IWB262 JFX246:JFX262 JPT246:JPT262 JZP246:JZP262 KJL246:KJL262 KTH246:KTH262 LDD246:LDD262 LMZ246:LMZ262 LWV246:LWV262 MGR246:MGR262 MQN246:MQN262 NAJ246:NAJ262 NKF246:NKF262 NUB246:NUB262 ODX246:ODX262 ONT246:ONT262 OXP246:OXP262 PHL246:PHL262 PRH246:PRH262 QBD246:QBD262 QKZ246:QKZ262 QUV246:QUV262 RER246:RER262 RON246:RON262 RYJ246:RYJ262 SIF246:SIF262 SSB246:SSB262 TBX246:TBX262 TLT246:TLT262 TVP246:TVP262 UFL246:UFL262 UPH246:UPH262 UZD246:UZD262 VIZ246:VIZ262 VSV246:VSV262 WCR246:WCR262 WMN246:WMN262 WWJ246:WWJ262 JU246:JU262 AO246:AO264 TQ246:TQ262 ADM246:ADM262 ANI246:ANI262 AXE246:AXE262 BHA246:BHA262 BQW246:BQW262 CAS246:CAS262 CKO246:CKO262 CUK246:CUK262 DEG246:DEG262 DOC246:DOC262 DXY246:DXY262 EHU246:EHU262 ERQ246:ERQ262 FBM246:FBM262 FLI246:FLI262 FVE246:FVE262 GFA246:GFA262 GOW246:GOW262 GYS246:GYS262 HIO246:HIO262 HSK246:HSK262 ICG246:ICG262 IMC246:IMC262 IVY246:IVY262 JFU246:JFU262 JPQ246:JPQ262 JZM246:JZM262 KJI246:KJI262 KTE246:KTE262 LDA246:LDA262 LMW246:LMW262 LWS246:LWS262 MGO246:MGO262 MQK246:MQK262 NAG246:NAG262 NKC246:NKC262 NTY246:NTY262 ODU246:ODU262 ONQ246:ONQ262 OXM246:OXM262 PHI246:PHI262 PRE246:PRE262 QBA246:QBA262 QKW246:QKW262 QUS246:QUS262 REO246:REO262 ROK246:ROK262 RYG246:RYG262 SIC246:SIC262 SRY246:SRY262 TBU246:TBU262 TLQ246:TLQ262 TVM246:TVM262 UFI246:UFI262 UPE246:UPE262 UZA246:UZA262 VIW246:VIW262 VSS246:VSS262 WCO246:WCO262 WMK246:WMK262 WWG246:WWG262 JO246:JO262 AI246:AI264 TK246:TK262 ADG246:ADG262 ANC246:ANC262 AWY246:AWY262 BGU246:BGU262 BQQ246:BQQ262 CAM246:CAM262 CKI246:CKI262 CUE246:CUE262 DEA246:DEA262 DNW246:DNW262 DXS246:DXS262 EHO246:EHO262 ERK246:ERK262 FBG246:FBG262 FLC246:FLC262 FUY246:FUY262 GEU246:GEU262 GOQ246:GOQ262 GYM246:GYM262 HII246:HII262 HSE246:HSE262 ICA246:ICA262 ILW246:ILW262 IVS246:IVS262 JFO246:JFO262 JPK246:JPK262 JZG246:JZG262 KJC246:KJC262 KSY246:KSY262 LCU246:LCU262 LMQ246:LMQ262 LWM246:LWM262 MGI246:MGI262 MQE246:MQE262 NAA246:NAA262 NJW246:NJW262 NTS246:NTS262 ODO246:ODO262 ONK246:ONK262 OXG246:OXG262 PHC246:PHC262 PQY246:PQY262 QAU246:QAU262 QKQ246:QKQ262 QUM246:QUM262 REI246:REI262 ROE246:ROE262 RYA246:RYA262 SHW246:SHW262 SRS246:SRS262 TBO246:TBO262 TLK246:TLK262 TVG246:TVG262 UFC246:UFC262 UOY246:UOY262 UYU246:UYU262 VIQ246:VIQ262 VSM246:VSM262 WCI246:WCI262 WME246:WME262 WWA246:WWA262 AI494:AI501 AI282:AI286 AI769:AI782 JX780 TT780 ADP780 ANL780 AXH780 BHD780 BQZ780 CAV780 CKR780 CUN780 DEJ780 DOF780 DYB780 EHX780 ERT780 FBP780 FLL780 FVH780 GFD780 GOZ780 GYV780 HIR780 HSN780 ICJ780 IMF780 IWB780 JFX780 JPT780 JZP780 KJL780 KTH780 LDD780 LMZ780 LWV780 MGR780 MQN780 NAJ780 NKF780 NUB780 ODX780 ONT780 OXP780 PHL780 PRH780 QBD780 QKZ780 QUV780 RER780 RON780 RYJ780 SIF780 SSB780 TBX780 TLT780 TVP780 UFL780 UPH780 UZD780 VIZ780 VSV780 WCR780 WMN780 WWJ780 AR782 JU780 TQ780 ADM780 ANI780 AXE780 BHA780 BQW780 CAS780 CKO780 CUK780 DEG780 DOC780 DXY780 EHU780 ERQ780 FBM780 FLI780 FVE780 GFA780 GOW780 GYS780 HIO780 HSK780 ICG780 IMC780 IVY780 JFU780 JPQ780 JZM780 KJI780 KTE780 LDA780 LMW780 LWS780 MGO780 MQK780 NAG780 NKC780 NTY780 ODU780 ONQ780 OXM780 PHI780 PRE780 QBA780 QKW780 QUS780 REO780 ROK780 RYG780 SIC780 SRY780 TBU780 TLQ780 TVM780 UFI780 UPE780 UZA780 VIW780 VSS780 WCO780 WMK780 WWG780 WWJ738 SPE733 AR494:AR497 AO494:AO497 AI385 AR656 AO656 AI656 AO385 JX246:JX262 AR769:AR778 AO769:AO778 AI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AO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AR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JO769:JO780 TK769:TK780 ADG769:ADG780 ANC769:ANC780 AWY769:AWY780 BGU769:BGU780 BQQ769:BQQ780 CAM769:CAM780 CKI769:CKI780 CUE769:CUE780 DEA769:DEA780 DNW769:DNW780 DXS769:DXS780 EHO769:EHO780 ERK769:ERK780 FBG769:FBG780 FLC769:FLC780 FUY769:FUY780 GEU769:GEU780 GOQ769:GOQ780 GYM769:GYM780 HII769:HII780 HSE769:HSE780 ICA769:ICA780 ILW769:ILW780 IVS769:IVS780 JFO769:JFO780 JPK769:JPK780 JZG769:JZG780 KJC769:KJC780 KSY769:KSY780 LCU769:LCU780 LMQ769:LMQ780 LWM769:LWM780 MGI769:MGI780 MQE769:MQE780 NAA769:NAA780 NJW769:NJW780 NTS769:NTS780 ODO769:ODO780 ONK769:ONK780 OXG769:OXG780 PHC769:PHC780 PQY769:PQY780 QAU769:QAU780 QKQ769:QKQ780 QUM769:QUM780 REI769:REI780 ROE769:ROE780 RYA769:RYA780 SHW769:SHW780 SRS769:SRS780 TBO769:TBO780 TLK769:TLK780 TVG769:TVG780 UFC769:UFC780 UOY769:UOY780 UYU769:UYU780 VIQ769:VIQ780 VSM769:VSM780 WCI769:WCI780 WME769:WME780 WWA769:WWA780 WWJ499:WWJ501 AR385 AR736 AI736 JO736 TK736 ADG736 ANC736 AWY736 BGU736 BQQ736 CAM736 CKI736 CUE736 DEA736 DNW736 DXS736 EHO736 ERK736 FBG736 FLC736 FUY736 GEU736 GOQ736 GYM736 HII736 HSE736 ICA736 ILW736 IVS736 JFO736 JPK736 JZG736 KJC736 KSY736 LCU736 LMQ736 LWM736 MGI736 MQE736 NAA736 NJW736 NTS736 ODO736 ONK736 OXG736 PHC736 PQY736 QAU736 QKQ736 QUM736 REI736 ROE736 RYA736 SHW736 SRS736 TBO736 TLK736 TVG736 UFC736 UOY736 UYU736 VIQ736 VSM736 WCI736 WME736 WWA736 JU736 TQ736 ADM736 ANI736 AXE736 BHA736 BQW736 CAS736 CKO736 CUK736 DEG736 DOC736 DXY736 EHU736 ERQ736 FBM736 FLI736 FVE736 GFA736 GOW736 GYS736 HIO736 HSK736 ICG736 IMC736 IVY736 JFU736 JPQ736 JZM736 KJI736 KTE736 LDA736 LMW736 LWS736 MGO736 MQK736 NAG736 NKC736 NTY736 ODU736 ONQ736 OXM736 PHI736 PRE736 QBA736 QKW736 QUS736 REO736 ROK736 RYG736 SIC736 SRY736 TBU736 TLQ736 TVM736 UFI736 UPE736 UZA736 VIW736 VSS736 WCO736 WMK736 WWG736 KG736 UC736 ADY736 ANU736 AXQ736 BHM736 BRI736 CBE736 CLA736 CUW736 DES736 DOO736 DYK736 EIG736 ESC736 FBY736 FLU736 FVQ736 GFM736 GPI736 GZE736 HJA736 HSW736 ICS736 IMO736 IWK736 JGG736 JQC736 JZY736 KJU736 KTQ736 LDM736 LNI736 LXE736 MHA736 MQW736 NAS736 NKO736 NUK736 OEG736 OOC736 OXY736 PHU736 PRQ736 QBM736 QLI736 QVE736 RFA736 ROW736 RYS736 SIO736 SSK736 TCG736 TMC736 TVY736 UFU736 UPQ736 UZM736 VJI736 VTE736 WDA736 WMW736 WWS736 AX736 KD736 TZ736 ADV736 ANR736 AXN736 BHJ736 BRF736 CBB736 CKX736 CUT736 DEP736 DOL736 DYH736 EID736 ERZ736 FBV736 FLR736 FVN736 GFJ736 GPF736 GZB736 HIX736 HST736 ICP736 IML736 IWH736 JGD736 JPZ736 JZV736 KJR736 KTN736 LDJ736 LNF736 LXB736 MGX736 MQT736 NAP736 NKL736 NUH736 OED736 ONZ736 OXV736 PHR736 PRN736 QBJ736 QLF736 QVB736 REX736 ROT736 RYP736 SIL736 SSH736 TCD736 TLZ736 TVV736 UFR736 UPN736 UZJ736 VJF736 VTB736 WCX736 WMT736 WWP736 JX736 TT736 ADP736 ANL736 AXH736 BHD736 BQZ736 CAV736 CKR736 CUN736 DEJ736 DOF736 DYB736 EHX736 ERT736 FBP736 FLL736 FVH736 GFD736 GOZ736 GYV736 HIR736 HSN736 ICJ736 IMF736 IWB736 JFX736 JPT736 JZP736 KJL736 KTH736 LDD736 LMZ736 LWV736 MGR736 MQN736 NAJ736 NKF736 NUB736 ODX736 ONT736 OXP736 PHL736 PRH736 QBD736 QKZ736 QUV736 RER736 RON736 RYJ736 SIF736 SSB736 TBX736 TLT736 TVP736 UFL736 UPH736 UZD736 VIZ736 VSV736 WCR736 WMN736 WWJ736 AU736 KA736 TW736 ADS736 ANO736 AXK736 BHG736 BRC736 CAY736 CKU736 CUQ736 DEM736 DOI736 DYE736 EIA736 ERW736 FBS736 FLO736 FVK736 GFG736 GPC736 GYY736 HIU736 HSQ736 ICM736 IMI736 IWE736 JGA736 JPW736 JZS736 KJO736 KTK736 LDG736 LNC736 LWY736 MGU736 MQQ736 NAM736 NKI736 NUE736 OEA736 ONW736 OXS736 PHO736 PRK736 QBG736 QLC736 QUY736 REU736 ROQ736 RYM736 SII736 SSE736 TCA736 TLW736 TVS736 UFO736 UPK736 UZG736 VJC736 VSY736 WCU736 WMQ736 WWM736 AR738 JX738 TT738 ADP738 ANL738 AXH738 BHD738 BQZ738 CAV738 CKR738 CUN738 DEJ738 DOF738 DYB738 EHX738 ERT738 FBP738 FLL738 FVH738 GFD738 GOZ738 GYV738 HIR738 HSN738 ICJ738 IMF738 IWB738 JFX738 JPT738 JZP738 KJL738 KTH738 LDD738 LMZ738 LWV738 MGR738 MQN738 NAJ738 NKF738 NUB738 ODX738 ONT738 OXP738 PHL738 PRH738 QBD738 QKZ738 QUV738 RER738 RON738 RYJ738 SIF738 SSB738 TBX738 TLT738 TVP738 UFL738 UPH738 UZD738 VIZ738 VSV738 WCR738 WMN738 JU769:JU777 TQ769:TQ777 ADM769:ADM777 ANI769:ANI777 AXE769:AXE777 BHA769:BHA777 BQW769:BQW777 CAS769:CAS777 CKO769:CKO777 CUK769:CUK777 DEG769:DEG777 DOC769:DOC777 DXY769:DXY777 EHU769:EHU777 ERQ769:ERQ777 FBM769:FBM777 FLI769:FLI777 FVE769:FVE777 GFA769:GFA777 GOW769:GOW777 GYS769:GYS777 HIO769:HIO777 HSK769:HSK777 ICG769:ICG777 IMC769:IMC777 IVY769:IVY777 JFU769:JFU777 JPQ769:JPQ777 JZM769:JZM777 KJI769:KJI777 KTE769:KTE777 LDA769:LDA777 LMW769:LMW777 LWS769:LWS777 MGO769:MGO777 MQK769:MQK777 NAG769:NAG777 NKC769:NKC777 NTY769:NTY777 ODU769:ODU777 ONQ769:ONQ777 OXM769:OXM777 PHI769:PHI777 PRE769:PRE777 QBA769:QBA777 QKW769:QKW777 QUS769:QUS777 REO769:REO777 ROK769:ROK777 RYG769:RYG777 SIC769:SIC777 SRY769:SRY777 TBU769:TBU777 TLQ769:TLQ777 TVM769:TVM777 UFI769:UFI777 UPE769:UPE777 UZA769:UZA777 VIW769:VIW777 VSS769:VSS777 WCO769:WCO777 WMK769:WMK777 WWG769:WWG777 JX769:JX777 TT769:TT777 ADP769:ADP777 ANL769:ANL777 AXH769:AXH777 BHD769:BHD777 BQZ769:BQZ777 CAV769:CAV777 CKR769:CKR777 CUN769:CUN777 DEJ769:DEJ777 DOF769:DOF777 DYB769:DYB777 EHX769:EHX777 ERT769:ERT777 FBP769:FBP777 FLL769:FLL777 FVH769:FVH777 GFD769:GFD777 GOZ769:GOZ777 GYV769:GYV777 HIR769:HIR777 HSN769:HSN777 ICJ769:ICJ777 IMF769:IMF777 IWB769:IWB777 JFX769:JFX777 JPT769:JPT777 JZP769:JZP777 KJL769:KJL777 KTH769:KTH777 LDD769:LDD777 LMZ769:LMZ777 LWV769:LWV777 MGR769:MGR777 MQN769:MQN777 NAJ769:NAJ777 NKF769:NKF777 NUB769:NUB777 ODX769:ODX777 ONT769:ONT777 OXP769:OXP777 PHL769:PHL777 PRH769:PRH777 QBD769:QBD777 QKZ769:QKZ777 QUV769:QUV777 RER769:RER777 RON769:RON777 RYJ769:RYJ777 SIF769:SIF777 SSB769:SSB777 TBX769:TBX777 TLT769:TLT777 TVP769:TVP777 UFL769:UFL777 UPH769:UPH777 UZD769:UZD777 VIZ769:VIZ777 VSV769:VSV777 WCR769:WCR777 WMN769:WMN777 WWJ769:WWJ777 AU772:AU773 KA772:KA773 TW772:TW773 ADS772:ADS773 ANO772:ANO773 AXK772:AXK773 BHG772:BHG773 BRC772:BRC773 CAY772:CAY773 CKU772:CKU773 CUQ772:CUQ773 DEM772:DEM773 DOI772:DOI773 DYE772:DYE773 EIA772:EIA773 ERW772:ERW773 FBS772:FBS773 FLO772:FLO773 FVK772:FVK773 GFG772:GFG773 GPC772:GPC773 GYY772:GYY773 HIU772:HIU773 HSQ772:HSQ773 ICM772:ICM773 IMI772:IMI773 IWE772:IWE773 JGA772:JGA773 JPW772:JPW773 JZS772:JZS773 KJO772:KJO773 KTK772:KTK773 LDG772:LDG773 LNC772:LNC773 LWY772:LWY773 MGU772:MGU773 MQQ772:MQQ773 NAM772:NAM773 NKI772:NKI773 NUE772:NUE773 OEA772:OEA773 ONW772:ONW773 OXS772:OXS773 PHO772:PHO773 PRK772:PRK773 QBG772:QBG773 QLC772:QLC773 QUY772:QUY773 REU772:REU773 ROQ772:ROQ773 RYM772:RYM773 SII772:SII773 SSE772:SSE773 TCA772:TCA773 TLW772:TLW773 TVS772:TVS773 UFO772:UFO773 UPK772:UPK773 UZG772:UZG773 VJC772:VJC773 VSY772:VSY773 WCU772:WCU773 WMQ772:WMQ773 WWM772:WWM773 JO499:JO501 TK499:TK501 ADG499:ADG501 ANC499:ANC501 AWY499:AWY501 BGU499:BGU501 BQQ499:BQQ501 CAM499:CAM501 CKI499:CKI501 CUE499:CUE501 DEA499:DEA501 DNW499:DNW501 DXS499:DXS501 EHO499:EHO501 ERK499:ERK501 FBG499:FBG501 FLC499:FLC501 FUY499:FUY501 GEU499:GEU501 GOQ499:GOQ501 GYM499:GYM501 HII499:HII501 HSE499:HSE501 ICA499:ICA501 ILW499:ILW501 IVS499:IVS501 JFO499:JFO501 JPK499:JPK501 JZG499:JZG501 KJC499:KJC501 KSY499:KSY501 LCU499:LCU501 LMQ499:LMQ501 LWM499:LWM501 MGI499:MGI501 MQE499:MQE501 NAA499:NAA501 NJW499:NJW501 NTS499:NTS501 ODO499:ODO501 ONK499:ONK501 OXG499:OXG501 PHC499:PHC501 PQY499:PQY501 QAU499:QAU501 QKQ499:QKQ501 QUM499:QUM501 REI499:REI501 ROE499:ROE501 RYA499:RYA501 SHW499:SHW501 SRS499:SRS501 TBO499:TBO501 TLK499:TLK501 TVG499:TVG501 UFC499:UFC501 UOY499:UOY501 UYU499:UYU501 VIQ499:VIQ501 VSM499:VSM501 WCI499:WCI501 WME499:WME501 WWA499:WWA501 AO499:AO501 JU499:JU501 TQ499:TQ501 ADM499:ADM501 ANI499:ANI501 AXE499:AXE501 BHA499:BHA501 BQW499:BQW501 CAS499:CAS501 CKO499:CKO501 CUK499:CUK501 DEG499:DEG501 DOC499:DOC501 DXY499:DXY501 EHU499:EHU501 ERQ499:ERQ501 FBM499:FBM501 FLI499:FLI501 FVE499:FVE501 GFA499:GFA501 GOW499:GOW501 GYS499:GYS501 HIO499:HIO501 HSK499:HSK501 ICG499:ICG501 IMC499:IMC501 IVY499:IVY501 JFU499:JFU501 JPQ499:JPQ501 JZM499:JZM501 KJI499:KJI501 KTE499:KTE501 LDA499:LDA501 LMW499:LMW501 LWS499:LWS501 MGO499:MGO501 MQK499:MQK501 NAG499:NAG501 NKC499:NKC501 NTY499:NTY501 ODU499:ODU501 ONQ499:ONQ501 OXM499:OXM501 PHI499:PHI501 PRE499:PRE501 QBA499:QBA501 QKW499:QKW501 QUS499:QUS501 REO499:REO501 ROK499:ROK501 RYG499:RYG501 SIC499:SIC501 SRY499:SRY501 TBU499:TBU501 TLQ499:TLQ501 TVM499:TVM501 UFI499:UFI501 UPE499:UPE501 UZA499:UZA501 VIW499:VIW501 VSS499:VSS501 WCO499:WCO501 WMK499:WMK501 WWG499:WWG501 AR499:AR501 JX499:JX501 TT499:TT501 ADP499:ADP501 ANL499:ANL501 AXH499:AXH501 BHD499:BHD501 BQZ499:BQZ501 CAV499:CAV501 CKR499:CKR501 CUN499:CUN501 DEJ499:DEJ501 DOF499:DOF501 DYB499:DYB501 EHX499:EHX501 ERT499:ERT501 FBP499:FBP501 FLL499:FLL501 FVH499:FVH501 GFD499:GFD501 GOZ499:GOZ501 GYV499:GYV501 HIR499:HIR501 HSN499:HSN501 ICJ499:ICJ501 IMF499:IMF501 IWB499:IWB501 JFX499:JFX501 JPT499:JPT501 JZP499:JZP501 KJL499:KJL501 KTH499:KTH501 LDD499:LDD501 LMZ499:LMZ501 LWV499:LWV501 MGR499:MGR501 MQN499:MQN501 NAJ499:NAJ501 NKF499:NKF501 NUB499:NUB501 ODX499:ODX501 ONT499:ONT501 OXP499:OXP501 PHL499:PHL501 PRH499:PRH501 QBD499:QBD501 QKZ499:QKZ501 QUV499:QUV501 RER499:RER501 RON499:RON501 RYJ499:RYJ501 SIF499:SIF501 SSB499:SSB501 TBX499:TBX501 TLT499:TLT501 TVP499:TVP501 UFL499:UFL501 UPH499:UPH501 UZD499:UZD501 VIZ499:VIZ501 VSV499:VSV501 WCR499:WCR501 WMN499:WMN501 AR276:AR277 AI275:AI277 AO276:AO277 WME273:WME277 WCI273:WCI277 VSM273:VSM277 VIQ273:VIQ277 UYU273:UYU277 UOY273:UOY277 UFC273:UFC277 TVG273:TVG277 TLK273:TLK277 TBO273:TBO277 SRS273:SRS277 SHW273:SHW277 RYA273:RYA277 ROE273:ROE277 REI273:REI277 QUM273:QUM277 QKQ273:QKQ277 QAU273:QAU277 PQY273:PQY277 PHC273:PHC277 OXG273:OXG277 ONK273:ONK277 ODO273:ODO277 NTS273:NTS277 NJW273:NJW277 NAA273:NAA277 MQE273:MQE277 MGI273:MGI277 LWM273:LWM277 LMQ273:LMQ277 LCU273:LCU277 KSY273:KSY277 KJC273:KJC277 JZG273:JZG277 JPK273:JPK277 JFO273:JFO277 IVS273:IVS277 ILW273:ILW277 ICA273:ICA277 HSE273:HSE277 HII273:HII277 GYM273:GYM277 GOQ273:GOQ277 GEU273:GEU277 FUY273:FUY277 FLC273:FLC277 FBG273:FBG277 ERK273:ERK277 EHO273:EHO277 DXS273:DXS277 DNW273:DNW277 DEA273:DEA277 CUE273:CUE277 CKI273:CKI277 CAM273:CAM277 BQQ273:BQQ277 BGU273:BGU277 AWY273:AWY277 ANC273:ANC277 ADG273:ADG277 TK273:TK277 JO273:JO277 WWA273:WWA277 WWG274:WWG277 WMK274:WMK277 WCO274:WCO277 VSS274:VSS277 VIW274:VIW277 UZA274:UZA277 UPE274:UPE277 UFI274:UFI277 TVM274:TVM277 TLQ274:TLQ277 TBU274:TBU277 SRY274:SRY277 SIC274:SIC277 RYG274:RYG277 ROK274:ROK277 REO274:REO277 QUS274:QUS277 QKW274:QKW277 QBA274:QBA277 PRE274:PRE277 PHI274:PHI277 OXM274:OXM277 ONQ274:ONQ277 ODU274:ODU277 NTY274:NTY277 NKC274:NKC277 NAG274:NAG277 MQK274:MQK277 MGO274:MGO277 LWS274:LWS277 LMW274:LMW277 LDA274:LDA277 KTE274:KTE277 KJI274:KJI277 JZM274:JZM277 JPQ274:JPQ277 JFU274:JFU277 IVY274:IVY277 IMC274:IMC277 ICG274:ICG277 HSK274:HSK277 HIO274:HIO277 GYS274:GYS277 GOW274:GOW277 GFA274:GFA277 FVE274:FVE277 FLI274:FLI277 FBM274:FBM277 ERQ274:ERQ277 EHU274:EHU277 DXY274:DXY277 DOC274:DOC277 DEG274:DEG277 CUK274:CUK277 CKO274:CKO277 CAS274:CAS277 BQW274:BQW277 BHA274:BHA277 AXE274:AXE277 ANI274:ANI277 ADM274:ADM277 TQ274:TQ277 JU274:JU277 WWJ274:WWJ277 WMN274:WMN277 WCR274:WCR277 VSV274:VSV277 VIZ274:VIZ277 UZD274:UZD277 UPH274:UPH277 UFL274:UFL277 TVP274:TVP277 TLT274:TLT277 TBX274:TBX277 SSB274:SSB277 SIF274:SIF277 RYJ274:RYJ277 RON274:RON277 RER274:RER277 QUV274:QUV277 QKZ274:QKZ277 QBD274:QBD277 PRH274:PRH277 PHL274:PHL277 OXP274:OXP277 ONT274:ONT277 ODX274:ODX277 NUB274:NUB277 NKF274:NKF277 NAJ274:NAJ277 MQN274:MQN277 MGR274:MGR277 LWV274:LWV277 LMZ274:LMZ277 LDD274:LDD277 KTH274:KTH277 KJL274:KJL277 JZP274:JZP277 JPT274:JPT277 JFX274:JFX277 IWB274:IWB277 IMF274:IMF277 ICJ274:ICJ277 HSN274:HSN277 HIR274:HIR277 GYV274:GYV277 GOZ274:GOZ277 GFD274:GFD277 FVH274:FVH277 FLL274:FLL277 FBP274:FBP277 ERT274:ERT277 EHX274:EHX277 DYB274:DYB277 DOF274:DOF277 DEJ274:DEJ277 CUN274:CUN277 CKR274:CKR277 CAV274:CAV277 BQZ274:BQZ277 BHD274:BHD277 AXH274:AXH277 ANL274:ANL277 ADP274:ADP277 TT274:TT277 JX274:JX277 AO736 AI733 GR733 QN733 AAJ733 AKF733 AUB733 BDX733 BNT733 BXP733 CHL733 CRH733 DBD733 DKZ733 DUV733 EER733 EON733 EYJ733 FIF733 FSB733 GBX733 GLT733 GVP733 HFL733 HPH733 HZD733 IIZ733 ISV733 JCR733 JMN733 JWJ733 KGF733 KQB733 KZX733 LJT733 LTP733 MDL733 MNH733 MXD733 NGZ733 NQV733 OAR733 OKN733 OUJ733 PEF733 POB733 PXX733 QHT733 QRP733 RBL733 RLH733 RVD733 SEZ733 SOV733 AO733 GX733 QT733 AAP733 AKL733 AUH733 BED733 BNZ733 BXV733 CHR733 CRN733 DBJ733 DLF733 DVB733 EEX733 EOT733 EYP733 FIL733 FSH733 GCD733 GLZ733 GVV733 HFR733 HPN733 HZJ733 IJF733 ITB733 JCX733 JMT733 JWP733 KGL733 KQH733 LAD733 LJZ733 LTV733 MDR733 MNN733 MXJ733 NHF733 NRB733 OAX733 OKT733 OUP733 PEL733 POH733 PYD733 QHZ733 QRV733 RBR733 RLN733 RVJ733 SFF733 SPB733 AR733 HA733 QW733 AAS733 AKO733 AUK733 BEG733 BOC733 BXY733 CHU733 CRQ733 DBM733 DLI733 DVE733 EFA733 EOW733 EYS733 FIO733 FSK733 GCG733 GMC733 GVY733 HFU733 HPQ733 HZM733 IJI733 ITE733 JDA733 JMW733 JWS733 KGO733 KQK733 LAG733 LKC733 LTY733 MDU733 MNQ733 MXM733 NHI733 NRE733 OBA733 OKW733 OUS733 PEO733 POK733 PYG733 QIC733 QRY733 RBU733 RLQ733 RVM733 SFI733 AO782 AL35:AL36 KH35:KH36 UD35:UD36 ADZ35:ADZ36 ANV35:ANV36 AXR35:AXR36 BHN35:BHN36 BRJ35:BRJ36 CBF35:CBF36 CLB35:CLB36 CUX35:CUX36 DET35:DET36 DOP35:DOP36 DYL35:DYL36 EIH35:EIH36 ESD35:ESD36 FBZ35:FBZ36 FLV35:FLV36 FVR35:FVR36 GFN35:GFN36 GPJ35:GPJ36 GZF35:GZF36 HJB35:HJB36 HSX35:HSX36 ICT35:ICT36 IMP35:IMP36 IWL35:IWL36 JGH35:JGH36 JQD35:JQD36 JZZ35:JZZ36 KJV35:KJV36 KTR35:KTR36 LDN35:LDN36 LNJ35:LNJ36 LXF35:LXF36 MHB35:MHB36 MQX35:MQX36 NAT35:NAT36 NKP35:NKP36 NUL35:NUL36 OEH35:OEH36 OOD35:OOD36 OXZ35:OXZ36 PHV35:PHV36 PRR35:PRR36 QBN35:QBN36 QLJ35:QLJ36 QVF35:QVF36 RFB35:RFB36 ROX35:ROX36 RYT35:RYT36 SIP35:SIP36 SSL35:SSL36 TCH35:TCH36 TMD35:TMD36 TVZ35:TVZ36 UFV35:UFV36 UPR35:UPR36 UZN35:UZN36 VJJ35:VJJ36 VTF35:VTF36 WDB35:WDB36 WMX35:WMX36 WWT35:WWT36 AR11:AR37 KN11:KN37 UJ11:UJ37 AEF11:AEF37 AOB11:AOB37 AXX11:AXX37 BHT11:BHT37 BRP11:BRP37 CBL11:CBL37 CLH11:CLH37 CVD11:CVD37 DEZ11:DEZ37 DOV11:DOV37 DYR11:DYR37 EIN11:EIN37 ESJ11:ESJ37 FCF11:FCF37 FMB11:FMB37 FVX11:FVX37 GFT11:GFT37 GPP11:GPP37 GZL11:GZL37 HJH11:HJH37 HTD11:HTD37 ICZ11:ICZ37 IMV11:IMV37 IWR11:IWR37 JGN11:JGN37 JQJ11:JQJ37 KAF11:KAF37 KKB11:KKB37 KTX11:KTX37 LDT11:LDT37 LNP11:LNP37 LXL11:LXL37 MHH11:MHH37 MRD11:MRD37 NAZ11:NAZ37 NKV11:NKV37 NUR11:NUR37 OEN11:OEN37 OOJ11:OOJ37 OYF11:OYF37 PIB11:PIB37 PRX11:PRX37 QBT11:QBT37 QLP11:QLP37 QVL11:QVL37 RFH11:RFH37 RPD11:RPD37 RYZ11:RYZ37 SIV11:SIV37 SSR11:SSR37 TCN11:TCN37 TMJ11:TMJ37 TWF11:TWF37 UGB11:UGB37 UPX11:UPX37 UZT11:UZT37 VJP11:VJP37 VTL11:VTL37 WDH11:WDH37 WND11:WND37 WWZ11:WWZ37 AI11:AI38 KE11:KE38 UA11:UA38 ADW11:ADW38 ANS11:ANS38 AXO11:AXO38 BHK11:BHK38 BRG11:BRG38 CBC11:CBC38 CKY11:CKY38 CUU11:CUU38 DEQ11:DEQ38 DOM11:DOM38 DYI11:DYI38 EIE11:EIE38 ESA11:ESA38 FBW11:FBW38 FLS11:FLS38 FVO11:FVO38 GFK11:GFK38 GPG11:GPG38 GZC11:GZC38 HIY11:HIY38 HSU11:HSU38 ICQ11:ICQ38 IMM11:IMM38 IWI11:IWI38 JGE11:JGE38 JQA11:JQA38 JZW11:JZW38 KJS11:KJS38 KTO11:KTO38 LDK11:LDK38 LNG11:LNG38 LXC11:LXC38 MGY11:MGY38 MQU11:MQU38 NAQ11:NAQ38 NKM11:NKM38 NUI11:NUI38 OEE11:OEE38 OOA11:OOA38 OXW11:OXW38 PHS11:PHS38 PRO11:PRO38 QBK11:QBK38 QLG11:QLG38 QVC11:QVC38 REY11:REY38 ROU11:ROU38 RYQ11:RYQ38 SIM11:SIM38 SSI11:SSI38 TCE11:TCE38 TMA11:TMA38 TVW11:TVW38 UFS11:UFS38 UPO11:UPO38 UZK11:UZK38 VJG11:VJG38 VTC11:VTC38 WCY11:WCY38 WMU11:WMU38 WWQ11:WWQ38 AO11:AO37 KK11:KK37 UG11:UG37 AEC11:AEC37 ANY11:ANY37 AXU11:AXU37 BHQ11:BHQ37 BRM11:BRM37 CBI11:CBI37 CLE11:CLE37 CVA11:CVA37 DEW11:DEW37 DOS11:DOS37 DYO11:DYO37 EIK11:EIK37 ESG11:ESG37 FCC11:FCC37 FLY11:FLY37 FVU11:FVU37 GFQ11:GFQ37 GPM11:GPM37 GZI11:GZI37 HJE11:HJE37 HTA11:HTA37 ICW11:ICW37 IMS11:IMS37 IWO11:IWO37 JGK11:JGK37 JQG11:JQG37 KAC11:KAC37 KJY11:KJY37 KTU11:KTU37 LDQ11:LDQ37 LNM11:LNM37 LXI11:LXI37 MHE11:MHE37 MRA11:MRA37 NAW11:NAW37 NKS11:NKS37 NUO11:NUO37 OEK11:OEK37 OOG11:OOG37 OYC11:OYC37 PHY11:PHY37 PRU11:PRU37 QBQ11:QBQ37 QLM11:QLM37 QVI11:QVI37 RFE11:RFE37 RPA11:RPA37 RYW11:RYW37 SIS11:SIS37 SSO11:SSO37 TCK11:TCK37 TMG11:TMG37 TWC11:TWC37 UFY11:UFY37 UPU11:UPU37 UZQ11:UZQ37 VJM11:VJM37 VTI11:VTI37 WDE11:WDE37 WNA11:WNA37 WWW11:WWW37 AI136:AI227 KE136:KE227 UA136:UA227 ADW136:ADW227 ANS136:ANS227 AXO136:AXO227 BHK136:BHK227 BRG136:BRG227 CBC136:CBC227 CKY136:CKY227 CUU136:CUU227 DEQ136:DEQ227 DOM136:DOM227 DYI136:DYI227 EIE136:EIE227 ESA136:ESA227 FBW136:FBW227 FLS136:FLS227 FVO136:FVO227 GFK136:GFK227 GPG136:GPG227 GZC136:GZC227 HIY136:HIY227 HSU136:HSU227 ICQ136:ICQ227 IMM136:IMM227 IWI136:IWI227 JGE136:JGE227 JQA136:JQA227 JZW136:JZW227 KJS136:KJS227 KTO136:KTO227 LDK136:LDK227 LNG136:LNG227 LXC136:LXC227 MGY136:MGY227 MQU136:MQU227 NAQ136:NAQ227 NKM136:NKM227 NUI136:NUI227 OEE136:OEE227 OOA136:OOA227 OXW136:OXW227 PHS136:PHS227 PRO136:PRO227 QBK136:QBK227 QLG136:QLG227 QVC136:QVC227 REY136:REY227 ROU136:ROU227 RYQ136:RYQ227 SIM136:SIM227 SSI136:SSI227 TCE136:TCE227 TMA136:TMA227 TVW136:TVW227 UFS136:UFS227 UPO136:UPO227 UZK136:UZK227 VJG136:VJG227 VTC136:VTC227 WCY136:WCY227 WMU136:WMU227 WWQ136:WWQ227 AO136:AO227 KK136:KK227 UG136:UG227 AEC136:AEC227 ANY136:ANY227 AXU136:AXU227 BHQ136:BHQ227 BRM136:BRM227 CBI136:CBI227 CLE136:CLE227 CVA136:CVA227 DEW136:DEW227 DOS136:DOS227 DYO136:DYO227 EIK136:EIK227 ESG136:ESG227 FCC136:FCC227 FLY136:FLY227 FVU136:FVU227 GFQ136:GFQ227 GPM136:GPM227 GZI136:GZI227 HJE136:HJE227 HTA136:HTA227 ICW136:ICW227 IMS136:IMS227 IWO136:IWO227 JGK136:JGK227 JQG136:JQG227 KAC136:KAC227 KJY136:KJY227 KTU136:KTU227 LDQ136:LDQ227 LNM136:LNM227 LXI136:LXI227 MHE136:MHE227 MRA136:MRA227 NAW136:NAW227 NKS136:NKS227 NUO136:NUO227 OEK136:OEK227 OOG136:OOG227 OYC136:OYC227 PHY136:PHY227 PRU136:PRU227 QBQ136:QBQ227 QLM136:QLM227 QVI136:QVI227 RFE136:RFE227 RPA136:RPA227 RYW136:RYW227 SIS136:SIS227 SSO136:SSO227 TCK136:TCK227 TMG136:TMG227 TWC136:TWC227 UFY136:UFY227 UPU136:UPU227 UZQ136:UZQ227 VJM136:VJM227 VTI136:VTI227 WDE136:WDE227 WNA136:WNA227 WWW136:WWW227 AR136:AR227 KN136:KN227 UJ136:UJ227 AEF136:AEF227 AOB136:AOB227 AXX136:AXX227 BHT136:BHT227 BRP136:BRP227 CBL136:CBL227 CLH136:CLH227 CVD136:CVD227 DEZ136:DEZ227 DOV136:DOV227 DYR136:DYR227 EIN136:EIN227 ESJ136:ESJ227 FCF136:FCF227 FMB136:FMB227 FVX136:FVX227 GFT136:GFT227 GPP136:GPP227 GZL136:GZL227 HJH136:HJH227 HTD136:HTD227 ICZ136:ICZ227 IMV136:IMV227 IWR136:IWR227 JGN136:JGN227 JQJ136:JQJ227 KAF136:KAF227 KKB136:KKB227 KTX136:KTX227 LDT136:LDT227 LNP136:LNP227 LXL136:LXL227 MHH136:MHH227 MRD136:MRD227 NAZ136:NAZ227 NKV136:NKV227 NUR136:NUR227 OEN136:OEN227 OOJ136:OOJ227 OYF136:OYF227 PIB136:PIB227 PRX136:PRX227 QBT136:QBT227 QLP136:QLP227 QVL136:QVL227 RFH136:RFH227 RPD136:RPD227 RYZ136:RYZ227 SIV136:SIV227 SSR136:SSR227 TCN136:TCN227 TMJ136:TMJ227 TWF136:TWF227 UGB136:UGB227 UPX136:UPX227 UZT136:UZT227 VJP136:VJP227 VTL136:VTL227 WDH136:WDH227 WND136:WND227 WWZ136:WWZ227 KN282:KN285 UJ282:UJ285 AEF282:AEF285 AOB282:AOB285 AXX282:AXX285 BHT282:BHT285 BRP282:BRP285 CBL282:CBL285 CLH282:CLH285 CVD282:CVD285 DEZ282:DEZ285 DOV282:DOV285 DYR282:DYR285 EIN282:EIN285 ESJ282:ESJ285 FCF282:FCF285 FMB282:FMB285 FVX282:FVX285 GFT282:GFT285 GPP282:GPP285 GZL282:GZL285 HJH282:HJH285 HTD282:HTD285 ICZ282:ICZ285 IMV282:IMV285 IWR282:IWR285 JGN282:JGN285 JQJ282:JQJ285 KAF282:KAF285 KKB282:KKB285 KTX282:KTX285 LDT282:LDT285 LNP282:LNP285 LXL282:LXL285 MHH282:MHH285 MRD282:MRD285 NAZ282:NAZ285 NKV282:NKV285 NUR282:NUR285 OEN282:OEN285 OOJ282:OOJ285 OYF282:OYF285 PIB282:PIB285 PRX282:PRX285 QBT282:QBT285 QLP282:QLP285 QVL282:QVL285 RFH282:RFH285 RPD282:RPD285 RYZ282:RYZ285 SIV282:SIV285 SSR282:SSR285 TCN282:TCN285 TMJ282:TMJ285 TWF282:TWF285 UGB282:UGB285 UPX282:UPX285 UZT282:UZT285 VJP282:VJP285 VTL282:VTL285 WDH282:WDH285 WND282:WND285 WWZ282:WWZ285 KK282:KK285 UG282:UG285 AEC282:AEC285 ANY282:ANY285 AXU282:AXU285 BHQ282:BHQ285 BRM282:BRM285 CBI282:CBI285 CLE282:CLE285 CVA282:CVA285 DEW282:DEW285 DOS282:DOS285 DYO282:DYO285 EIK282:EIK285 ESG282:ESG285 FCC282:FCC285 FLY282:FLY285 FVU282:FVU285 GFQ282:GFQ285 GPM282:GPM285 GZI282:GZI285 HJE282:HJE285 HTA282:HTA285 ICW282:ICW285 IMS282:IMS285 IWO282:IWO285 JGK282:JGK285 JQG282:JQG285 KAC282:KAC285 KJY282:KJY285 KTU282:KTU285 LDQ282:LDQ285 LNM282:LNM285 LXI282:LXI285 MHE282:MHE285 MRA282:MRA285 NAW282:NAW285 NKS282:NKS285 NUO282:NUO285 OEK282:OEK285 OOG282:OOG285 OYC282:OYC285 PHY282:PHY285 PRU282:PRU285 QBQ282:QBQ285 QLM282:QLM285 QVI282:QVI285 RFE282:RFE285 RPA282:RPA285 RYW282:RYW285 SIS282:SIS285 SSO282:SSO285 TCK282:TCK285 TMG282:TMG285 TWC282:TWC285 UFY282:UFY285 UPU282:UPU285 UZQ282:UZQ285 VJM282:VJM285 VTI282:VTI285 WDE282:WDE285 WNA282:WNA285 WWW282:WWW285 KE282:KE285 UA282:UA285 ADW282:ADW285 ANS282:ANS285 AXO282:AXO285 BHK282:BHK285 BRG282:BRG285 CBC282:CBC285 CKY282:CKY285 CUU282:CUU285 DEQ282:DEQ285 DOM282:DOM285 DYI282:DYI285 EIE282:EIE285 ESA282:ESA285 FBW282:FBW285 FLS282:FLS285 FVO282:FVO285 GFK282:GFK285 GPG282:GPG285 GZC282:GZC285 HIY282:HIY285 HSU282:HSU285 ICQ282:ICQ285 IMM282:IMM285 IWI282:IWI285 JGE282:JGE285 JQA282:JQA285 JZW282:JZW285 KJS282:KJS285 KTO282:KTO285 LDK282:LDK285 LNG282:LNG285 LXC282:LXC285 MGY282:MGY285 MQU282:MQU285 NAQ282:NAQ285 NKM282:NKM285 NUI282:NUI285 OEE282:OEE285 OOA282:OOA285 OXW282:OXW285 PHS282:PHS285 PRO282:PRO285 QBK282:QBK285 QLG282:QLG285 QVC282:QVC285 REY282:REY285 ROU282:ROU285 RYQ282:RYQ285 SIM282:SIM285 SSI282:SSI285 TCE282:TCE285 TMA282:TMA285 TVW282:TVW285 UFS282:UFS285 UPO282:UPO285 UZK282:UZK285 VJG282:VJG285 VTC282:VTC285 WCY282:WCY285 WMU282:WMU285 WWQ282:WWQ285 AO282:AO286 AR282:AR286 WME686:WME687 WCI686:WCI687 VSM686:VSM687 VIQ686:VIQ687 UYU686:UYU687 UOY686:UOY687 UFC686:UFC687 TVG686:TVG687 TLK686:TLK687 TBO686:TBO687 SRS686:SRS687 SHW686:SHW687 RYA686:RYA687 ROE686:ROE687 REI686:REI687 QUM686:QUM687 QKQ686:QKQ687 QAU686:QAU687 PQY686:PQY687 PHC686:PHC687 OXG686:OXG687 ONK686:ONK687 ODO686:ODO687 NTS686:NTS687 NJW686:NJW687 NAA686:NAA687 MQE686:MQE687 MGI686:MGI687 LWM686:LWM687 LMQ686:LMQ687 LCU686:LCU687 KSY686:KSY687 KJC686:KJC687 JZG686:JZG687 JPK686:JPK687 JFO686:JFO687 IVS686:IVS687 ILW686:ILW687 ICA686:ICA687 HSE686:HSE687 HII686:HII687 GYM686:GYM687 GOQ686:GOQ687 GEU686:GEU687 FUY686:FUY687 FLC686:FLC687 FBG686:FBG687 ERK686:ERK687 EHO686:EHO687 DXS686:DXS687 DNW686:DNW687 DEA686:DEA687 CUE686:CUE687 CKI686:CKI687 CAM686:CAM687 BQQ686:BQQ687 BGU686:BGU687 AWY686:AWY687 ANC686:ANC687 ADG686:ADG687 TK686:TK687 JO686:JO687 WWG686:WWG687 WMK686:WMK687 WCO686:WCO687 VSS686:VSS687 VIW686:VIW687 UZA686:UZA687 UPE686:UPE687 UFI686:UFI687 TVM686:TVM687 TLQ686:TLQ687 TBU686:TBU687 SRY686:SRY687 SIC686:SIC687 RYG686:RYG687 ROK686:ROK687 REO686:REO687 QUS686:QUS687 QKW686:QKW687 QBA686:QBA687 PRE686:PRE687 PHI686:PHI687 OXM686:OXM687 ONQ686:ONQ687 ODU686:ODU687 NTY686:NTY687 NKC686:NKC687 NAG686:NAG687 MQK686:MQK687 MGO686:MGO687 LWS686:LWS687 LMW686:LMW687 LDA686:LDA687 KTE686:KTE687 KJI686:KJI687 JZM686:JZM687 JPQ686:JPQ687 JFU686:JFU687 IVY686:IVY687 IMC686:IMC687 ICG686:ICG687 HSK686:HSK687 HIO686:HIO687 GYS686:GYS687 GOW686:GOW687 GFA686:GFA687 FVE686:FVE687 FLI686:FLI687 FBM686:FBM687 ERQ686:ERQ687 EHU686:EHU687 DXY686:DXY687 DOC686:DOC687 DEG686:DEG687 CUK686:CUK687 CKO686:CKO687 CAS686:CAS687 BQW686:BQW687 BHA686:BHA687 AXE686:AXE687 ANI686:ANI687 ADM686:ADM687 TQ686:TQ687 JU686:JU687 WWJ686:WWJ687 WMN686:WMN687 WCR686:WCR687 VSV686:VSV687 VIZ686:VIZ687 UZD686:UZD687 UPH686:UPH687 UFL686:UFL687 TVP686:TVP687 TLT686:TLT687 TBX686:TBX687 SSB686:SSB687 SIF686:SIF687 RYJ686:RYJ687 RON686:RON687 RER686:RER687 QUV686:QUV687 QKZ686:QKZ687 QBD686:QBD687 PRH686:PRH687 PHL686:PHL687 OXP686:OXP687 ONT686:ONT687 ODX686:ODX687 NUB686:NUB687 NKF686:NKF687 NAJ686:NAJ687 MQN686:MQN687 MGR686:MGR687 LWV686:LWV687 LMZ686:LMZ687 LDD686:LDD687 KTH686:KTH687 KJL686:KJL687 JZP686:JZP687 JPT686:JPT687 JFX686:JFX687 IWB686:IWB687 IMF686:IMF687 ICJ686:ICJ687 HSN686:HSN687 HIR686:HIR687 GYV686:GYV687 GOZ686:GOZ687 GFD686:GFD687 FVH686:FVH687 FLL686:FLL687 FBP686:FBP687 ERT686:ERT687 EHX686:EHX687 DYB686:DYB687 DOF686:DOF687 DEJ686:DEJ687 CUN686:CUN687 CKR686:CKR687 CAV686:CAV687 BQZ686:BQZ687 BHD686:BHD687 AXH686:AXH687 ANL686:ANL687 ADP686:ADP687 TT686:TT687 JX686:JX687 VTC569 AR741 KN741 UJ741 AEF741 AOB741 AXX741 BHT741 BRP741 CBL741 CLH741 CVD741 DEZ741 DOV741 DYR741 EIN741 ESJ741 FCF741 FMB741 FVX741 GFT741 GPP741 GZL741 HJH741 HTD741 ICZ741 IMV741 IWR741 JGN741 JQJ741 KAF741 KKB741 KTX741 LDT741 LNP741 LXL741 MHH741 MRD741 NAZ741 NKV741 NUR741 OEN741 OOJ741 OYF741 PIB741 PRX741 QBT741 QLP741 QVL741 RFH741 RPD741 RYZ741 SIV741 SSR741 TCN741 TMJ741 TWF741 UGB741 UPX741 UZT741 VJP741 VTL741 WDH741 WND741 WWZ741 AO741 KK741 UG741 AEC741 ANY741 AXU741 BHQ741 BRM741 CBI741 CLE741 CVA741 DEW741 DOS741 DYO741 EIK741 ESG741 FCC741 FLY741 FVU741 GFQ741 GPM741 GZI741 HJE741 HTA741 ICW741 IMS741 IWO741 JGK741 JQG741 KAC741 KJY741 KTU741 LDQ741 LNM741 LXI741 MHE741 MRA741 NAW741 NKS741 NUO741 OEK741 OOG741 OYC741 PHY741 PRU741 QBQ741 QLM741 QVI741 RFE741 RPA741 RYW741 SIS741 SSO741 TCK741 TMG741 TWC741 UFY741 UPU741 UZQ741 VJM741 VTI741 WDE741 WNA741 WWW741 AI741 KE741 UA741 ADW741 ANS741 AXO741 BHK741 BRG741 CBC741 CKY741 CUU741 DEQ741 DOM741 DYI741 EIE741 ESA741 FBW741 FLS741 FVO741 GFK741 GPG741 GZC741 HIY741 HSU741 ICQ741 IMM741 IWI741 JGE741 JQA741 JZW741 KJS741 KTO741 LDK741 LNG741 LXC741 MGY741 MQU741 NAQ741 NKM741 NUI741 OEE741 OOA741 OXW741 PHS741 PRO741 QBK741 QLG741 QVC741 REY741 ROU741 RYQ741 SIM741 SSI741 TCE741 TMA741 TVW741 UFS741 UPO741 UZK741 VJG741 VTC741 WCY741 WMU741 WWQ741 WCY569 KN569 UJ569 AEF569 AOB569 AXX569 BHT569 BRP569 CBL569 CLH569 CVD569 DEZ569 DOV569 DYR569 EIN569 ESJ569 FCF569 FMB569 FVX569 GFT569 GPP569 GZL569 HJH569 HTD569 ICZ569 IMV569 IWR569 JGN569 JQJ569 KAF569 KKB569 KTX569 LDT569 LNP569 LXL569 MHH569 MRD569 NAZ569 NKV569 NUR569 OEN569 OOJ569 OYF569 PIB569 PRX569 QBT569 QLP569 QVL569 RFH569 RPD569 RYZ569 SIV569 SSR569 TCN569 TMJ569 TWF569 UGB569 UPX569 UZT569 VJP569 VTL569 WDH569 WND569 WWZ569 WMU569 KK569 UG569 AEC569 ANY569 AXU569 BHQ569 BRM569 CBI569 CLE569 CVA569 DEW569 DOS569 DYO569 EIK569 ESG569 FCC569 FLY569 FVU569 GFQ569 GPM569 GZI569 HJE569 HTA569 ICW569 IMS569 IWO569 JGK569 JQG569 KAC569 KJY569 KTU569 LDQ569 LNM569 LXI569 MHE569 MRA569 NAW569 NKS569 NUO569 OEK569 OOG569 OYC569 PHY569 PRU569 QBQ569 QLM569 QVI569 RFE569 RPA569 RYW569 SIS569 SSO569 TCK569 TMG569 TWC569 UFY569 UPU569 UZQ569 VJM569 VTI569 WDE569 WNA569 WWW569 WWQ569 KE569 UA569 ADW569 ANS569 AXO569 BHK569 BRG569 CBC569 CKY569 CUU569 DEQ569 DOM569 DYI569 EIE569 ESA569 FBW569 FLS569 FVO569 GFK569 GPG569 GZC569 HIY569 HSU569 ICQ569 IMM569 IWI569 JGE569 JQA569 JZW569 KJS569 KTO569 LDK569 LNG569 LXC569 MGY569 MQU569 NAQ569 NKM569 NUI569 OEE569 OOA569 OXW569 PHS569 PRO569 QBK569 QLG569 QVC569 REY569 ROU569 RYQ569 SIM569 SSI569 TCE569 TMA569 TVW569 UFS569 UPO569 UZK569 VJG569 WWA686:WWA687 WWP1037 ANC1037 AWY1037 BGU1037 BQQ1037 CAM1037 CKI1037 CUE1037 DEA1037 DNW1037 DXS1037 EHO1037 ERK1037 FBG1037 FLC1037 FUY1037 GEU1037 GOQ1037 GYM1037 HII1037 HSE1037 ICA1037 ILW1037 IVS1037 JFO1037 JPK1037 JZG1037 KJC1037 KSY1037 LCU1037 LMQ1037 LWM1037 MGI1037 MQE1037 NAA1037 NJW1037 NTS1037 ODO1037 ONK1037 OXG1037 PHC1037 PQY1037 QAU1037 QKQ1037 QUM1037 REI1037 ROE1037 RYA1037 SHW1037 SRS1037 TBO1037 TLK1037 TVG1037 UFC1037 UOY1037 UYU1037 VIQ1037 VSM1037 WCI1037 WME1037 WWA1037 AU1037 KA1037 TW1037 ADS1037 ANO1037 AXK1037 BHG1037 BRC1037 CAY1037 CKU1037 CUQ1037 DEM1037 DOI1037 DYE1037 EIA1037 ERW1037 FBS1037 FLO1037 FVK1037 GFG1037 GPC1037 GYY1037 HIU1037 HSQ1037 ICM1037 IMI1037 IWE1037 JGA1037 JPW1037 JZS1037 KJO1037 KTK1037 LDG1037 LNC1037 LWY1037 MGU1037 MQQ1037 NAM1037 NKI1037 NUE1037 OEA1037 ONW1037 OXS1037 PHO1037 PRK1037 QBG1037 QLC1037 QUY1037 REU1037 ROQ1037 RYM1037 SII1037 SSE1037 TCA1037 TLW1037 TVS1037 UFO1037 UPK1037 UZG1037 VJC1037 VSY1037 WCU1037 WMQ1037 WWM1037 AX1037 KD1037 TZ1037 ADV1037 ANR1037 AXN1037 BHJ1037 BRF1037 CBB1037 CKX1037 CUT1037 DEP1037 DOL1037 DYH1037 EID1037 ERZ1037 FBV1037 FLR1037 FVN1037 GFJ1037 GPF1037 GZB1037 HIX1037 HST1037 ICP1037 IML1037 IWH1037 JGD1037 JPZ1037 JZV1037 KJR1037 KTN1037 LDJ1037 LNF1037 LXB1037 MGX1037 MQT1037 NAP1037 NKL1037 NUH1037 OED1037 ONZ1037 OXV1037 PHR1037 PRN1037 QBJ1037 QLF1037 QVB1037 REX1037 ROT1037 RYP1037 SIL1037 SSH1037 TCD1037 TLZ1037 TVV1037 UFR1037 UPN1037 UZJ1037 VJF1037 VTB1037 WCX1037 WMT1037 AR1037 JX1037 TT1037 ADP1037 ANL1037 AXH1037 BHD1037 BQZ1037 CAV1037 CKR1037 CUN1037 DEJ1037 DOF1037 DYB1037 EHX1037 ERT1037 FBP1037 FLL1037 FVH1037 GFD1037 GOZ1037 GYV1037 HIR1037 HSN1037 ICJ1037 IMF1037 IWB1037 JFX1037 JPT1037 JZP1037 KJL1037 KTH1037 LDD1037 LMZ1037 LWV1037 MGR1037 MQN1037 NAJ1037 NKF1037 NUB1037 ODX1037 ONT1037 OXP1037 PHL1037 PRH1037 QBD1037 QKZ1037 QUV1037 RER1037 RON1037 RYJ1037 SIF1037 SSB1037 TBX1037 TLT1037 TVP1037 UFL1037 UPH1037 UZD1037 VIZ1037 VSV1037 WCR1037 WMN1037 WWJ1037 AI1037 JO1037 TK1037 ADG1037 AI865 KE865 UA865 ADW865 ANS865 AXO865 BHK865 BRG865 CBC865 CKY865 CUU865 DEQ865 DOM865 DYI865 EIE865 ESA865 FBW865 FLS865 FVO865 GFK865 GPG865 GZC865 HIY865 HSU865 ICQ865 IMM865 IWI865 JGE865 JQA865 JZW865 KJS865 KTO865 LDK865 LNG865 LXC865 MGY865 MQU865 NAQ865 NKM865 NUI865 OEE865 OOA865 OXW865 PHS865 PRO865 QBK865 QLG865 QVC865 REY865 ROU865 RYQ865 SIM865 SSI865 TCE865 TMA865 TVW865 UFS865 UPO865 UZK865 VJG865 VTC865 WCY865 WMU865 WWQ865 KL865 UH865 AED865 ANZ865 AXV865 BHR865 BRN865 CBJ865 CLF865 CVB865 DEX865 DOT865 DYP865 EIL865 ESH865 FCD865 FLZ865 FVV865 GFR865 GPN865 GZJ865 HJF865 HTB865 ICX865 IMT865 IWP865 JGL865 JQH865 KAD865 KJZ865 KTV865 LDR865 LNN865 LXJ865 MHF865 MRB865 NAX865 NKT865 NUP865 OEL865 OOH865 OYD865 PHZ865 PRV865 QBR865 QLN865 QVJ865 RFF865 RPB865 RYX865 SIT865 SSP865 TCL865 TMH865 TWD865 UFZ865 UPV865 UZR865 VJN865 VTJ865 WDF865 WNB865 WWX865 KS865 UO865 AEK865 AOG865 AYC865 BHY865 BRU865 CBQ865 CLM865 CVI865 DFE865 DPA865 DYW865 EIS865 ESO865 FCK865 FMG865 FWC865 GFY865 GPU865 GZQ865 HJM865 HTI865 IDE865 INA865 IWW865 JGS865 JQO865 KAK865 KKG865 KUC865 LDY865 LNU865 LXQ865 MHM865 MRI865 NBE865 NLA865 NUW865 OES865 OOO865 OYK865 PIG865 PSC865 QBY865 QLU865 QVQ865 RFM865 RPI865 RZE865 SJA865 SSW865 TCS865 TMO865 TWK865 UGG865 UQC865 UZY865 VJU865 VTQ865 WDM865 WNI865 WXE865" xr:uid="{00000000-0002-0000-0000-00001E000000}">
      <formula1>0</formula1>
      <formula2>100</formula2>
    </dataValidation>
    <dataValidation type="whole" allowBlank="1" showInputMessage="1" showErrorMessage="1" errorTitle="Mesečna stopnja izkoriščenosti" error="odstotek (celoštevilska vrednost)" sqref="AMZ499:AMZ502 AF282:AF286 WVX736 AF736 AF494:AF497 AF656 JL769:JL780 TH769:TH780 ADD769:ADD780 AMZ769:AMZ780 AWV769:AWV780 BGR769:BGR780 BQN769:BQN780 CAJ769:CAJ780 CKF769:CKF780 CUB769:CUB780 DDX769:DDX780 DNT769:DNT780 DXP769:DXP780 EHL769:EHL780 ERH769:ERH780 FBD769:FBD780 FKZ769:FKZ780 FUV769:FUV780 GER769:GER780 GON769:GON780 GYJ769:GYJ780 HIF769:HIF780 HSB769:HSB780 IBX769:IBX780 ILT769:ILT780 IVP769:IVP780 JFL769:JFL780 JPH769:JPH780 JZD769:JZD780 KIZ769:KIZ780 KSV769:KSV780 LCR769:LCR780 LMN769:LMN780 LWJ769:LWJ780 MGF769:MGF780 MQB769:MQB780 MZX769:MZX780 NJT769:NJT780 NTP769:NTP780 ODL769:ODL780 ONH769:ONH780 OXD769:OXD780 PGZ769:PGZ780 PQV769:PQV780 QAR769:QAR780 QKN769:QKN780 QUJ769:QUJ780 REF769:REF780 ROB769:ROB780 RXX769:RXX780 SHT769:SHT780 SRP769:SRP780 TBL769:TBL780 TLH769:TLH780 TVD769:TVD780 UEZ769:UEZ780 UOV769:UOV780 UYR769:UYR780 VIN769:VIN780 VSJ769:VSJ780 WCF769:WCF780 WMB769:WMB780 WVX769:WVX780 AWV499:AWV502 BGR499:BGR502 BQN499:BQN502 CAJ499:CAJ502 CKF499:CKF502 CUB499:CUB502 DDX499:DDX502 DNT499:DNT502 DXP499:DXP502 EHL499:EHL502 ERH499:ERH502 FBD499:FBD502 FKZ499:FKZ502 FUV499:FUV502 GER499:GER502 GON499:GON502 GYJ499:GYJ502 HIF499:HIF502 HSB499:HSB502 IBX499:IBX502 ILT499:ILT502 IVP499:IVP502 JFL499:JFL502 JPH499:JPH502 JZD499:JZD502 KIZ499:KIZ502 KSV499:KSV502 LCR499:LCR502 LMN499:LMN502 LWJ499:LWJ502 MGF499:MGF502 MQB499:MQB502 MZX499:MZX502 NJT499:NJT502 NTP499:NTP502 ODL499:ODL502 ONH499:ONH502 OXD499:OXD502 PGZ499:PGZ502 PQV499:PQV502 QAR499:QAR502 QKN499:QKN502 QUJ499:QUJ502 REF499:REF502 ROB499:ROB502 RXX499:RXX502 SHT499:SHT502 SRP499:SRP502 TBL499:TBL502 TLH499:TLH502 TVD499:TVD502 UEZ499:UEZ502 UOV499:UOV502 UYR499:UYR502 VIN499:VIN502 VSJ499:VSJ502 WCF499:WCF502 WMB499:WMB502 WVX499:WVX502 AF499:AF502 JL499:JL502 TH499:TH502 AF385 ADD499:ADD502 JL736 TH736 ADD736 AMZ736 AWV736 BGR736 BQN736 CAJ736 CKF736 CUB736 DDX736 DNT736 DXP736 EHL736 ERH736 FBD736 FKZ736 FUV736 GER736 GON736 GYJ736 HIF736 HSB736 IBX736 ILT736 IVP736 JFL736 JPH736 JZD736 KIZ736 KSV736 LCR736 LMN736 LWJ736 MGF736 MQB736 MZX736 NJT736 NTP736 ODL736 ONH736 OXD736 PGZ736 PQV736 QAR736 QKN736 QUJ736 REF736 ROB736 RXX736 SHT736 SRP736 TBL736 TLH736 TVD736 UEZ736 UOV736 UYR736 VIN736 VSJ736 WCF736 WMB736 AF246:AF277 JL246:JL277 WVX246:WVX277 WMB246:WMB277 WCF246:WCF277 VSJ246:VSJ277 VIN246:VIN277 UYR246:UYR277 UOV246:UOV277 UEZ246:UEZ277 TVD246:TVD277 TLH246:TLH277 TBL246:TBL277 SRP246:SRP277 SHT246:SHT277 RXX246:RXX277 ROB246:ROB277 REF246:REF277 QUJ246:QUJ277 QKN246:QKN277 QAR246:QAR277 PQV246:PQV277 PGZ246:PGZ277 OXD246:OXD277 ONH246:ONH277 ODL246:ODL277 NTP246:NTP277 NJT246:NJT277 MZX246:MZX277 MQB246:MQB277 MGF246:MGF277 LWJ246:LWJ277 LMN246:LMN277 LCR246:LCR277 KSV246:KSV277 KIZ246:KIZ277 JZD246:JZD277 JPH246:JPH277 JFL246:JFL277 IVP246:IVP277 ILT246:ILT277 IBX246:IBX277 HSB246:HSB277 HIF246:HIF277 GYJ246:GYJ277 GON246:GON277 GER246:GER277 FUV246:FUV277 FKZ246:FKZ277 FBD246:FBD277 ERH246:ERH277 EHL246:EHL277 DXP246:DXP277 DNT246:DNT277 DDX246:DDX277 CUB246:CUB277 CKF246:CKF277 CAJ246:CAJ277 BQN246:BQN277 BGR246:BGR277 AWV246:AWV277 AMZ246:AMZ277 ADD246:ADD277 TH246:TH277 AF769:AF782 AF11:AF38 KB11:KB38 TX11:TX38 ADT11:ADT38 ANP11:ANP38 AXL11:AXL38 BHH11:BHH38 BRD11:BRD38 CAZ11:CAZ38 CKV11:CKV38 CUR11:CUR38 DEN11:DEN38 DOJ11:DOJ38 DYF11:DYF38 EIB11:EIB38 ERX11:ERX38 FBT11:FBT38 FLP11:FLP38 FVL11:FVL38 GFH11:GFH38 GPD11:GPD38 GYZ11:GYZ38 HIV11:HIV38 HSR11:HSR38 ICN11:ICN38 IMJ11:IMJ38 IWF11:IWF38 JGB11:JGB38 JPX11:JPX38 JZT11:JZT38 KJP11:KJP38 KTL11:KTL38 LDH11:LDH38 LND11:LND38 LWZ11:LWZ38 MGV11:MGV38 MQR11:MQR38 NAN11:NAN38 NKJ11:NKJ38 NUF11:NUF38 OEB11:OEB38 ONX11:ONX38 OXT11:OXT38 PHP11:PHP38 PRL11:PRL38 QBH11:QBH38 QLD11:QLD38 QUZ11:QUZ38 REV11:REV38 ROR11:ROR38 RYN11:RYN38 SIJ11:SIJ38 SSF11:SSF38 TCB11:TCB38 TLX11:TLX38 TVT11:TVT38 UFP11:UFP38 UPL11:UPL38 UZH11:UZH38 VJD11:VJD38 VSZ11:VSZ38 WCV11:WCV38 WMR11:WMR38 WWN11:WWN38 AF136:AF227 KB136:KB227 TX136:TX227 ADT136:ADT227 ANP136:ANP227 AXL136:AXL227 BHH136:BHH227 BRD136:BRD227 CAZ136:CAZ227 CKV136:CKV227 CUR136:CUR227 DEN136:DEN227 DOJ136:DOJ227 DYF136:DYF227 EIB136:EIB227 ERX136:ERX227 FBT136:FBT227 FLP136:FLP227 FVL136:FVL227 GFH136:GFH227 GPD136:GPD227 GYZ136:GYZ227 HIV136:HIV227 HSR136:HSR227 ICN136:ICN227 IMJ136:IMJ227 IWF136:IWF227 JGB136:JGB227 JPX136:JPX227 JZT136:JZT227 KJP136:KJP227 KTL136:KTL227 LDH136:LDH227 LND136:LND227 LWZ136:LWZ227 MGV136:MGV227 MQR136:MQR227 NAN136:NAN227 NKJ136:NKJ227 NUF136:NUF227 OEB136:OEB227 ONX136:ONX227 OXT136:OXT227 PHP136:PHP227 PRL136:PRL227 QBH136:QBH227 QLD136:QLD227 QUZ136:QUZ227 REV136:REV227 ROR136:ROR227 RYN136:RYN227 SIJ136:SIJ227 SSF136:SSF227 TCB136:TCB227 TLX136:TLX227 TVT136:TVT227 UFP136:UFP227 UPL136:UPL227 UZH136:UZH227 VJD136:VJD227 VSZ136:VSZ227 WCV136:WCV227 WMR136:WMR227 WWN136:WWN227 KB282:KB285 TX282:TX285 ADT282:ADT285 ANP282:ANP285 AXL282:AXL285 BHH282:BHH285 BRD282:BRD285 CAZ282:CAZ285 CKV282:CKV285 CUR282:CUR285 DEN282:DEN285 DOJ282:DOJ285 DYF282:DYF285 EIB282:EIB285 ERX282:ERX285 FBT282:FBT285 FLP282:FLP285 FVL282:FVL285 GFH282:GFH285 GPD282:GPD285 GYZ282:GYZ285 HIV282:HIV285 HSR282:HSR285 ICN282:ICN285 IMJ282:IMJ285 IWF282:IWF285 JGB282:JGB285 JPX282:JPX285 JZT282:JZT285 KJP282:KJP285 KTL282:KTL285 LDH282:LDH285 LND282:LND285 LWZ282:LWZ285 MGV282:MGV285 MQR282:MQR285 NAN282:NAN285 NKJ282:NKJ285 NUF282:NUF285 OEB282:OEB285 ONX282:ONX285 OXT282:OXT285 PHP282:PHP285 PRL282:PRL285 QBH282:QBH285 QLD282:QLD285 QUZ282:QUZ285 REV282:REV285 ROR282:ROR285 RYN282:RYN285 SIJ282:SIJ285 SSF282:SSF285 TCB282:TCB285 TLX282:TLX285 TVT282:TVT285 UFP282:UFP285 UPL282:UPL285 UZH282:UZH285 VJD282:VJD285 VSZ282:VSZ285 WCV282:WCV285 WMR282:WMR285 WWN282:WWN285 WMB686:WMB687 WCF686:WCF687 VSJ686:VSJ687 VIN686:VIN687 UYR686:UYR687 UOV686:UOV687 UEZ686:UEZ687 TVD686:TVD687 TLH686:TLH687 TBL686:TBL687 SRP686:SRP687 SHT686:SHT687 RXX686:RXX687 ROB686:ROB687 REF686:REF687 QUJ686:QUJ687 QKN686:QKN687 QAR686:QAR687 PQV686:PQV687 PGZ686:PGZ687 OXD686:OXD687 ONH686:ONH687 ODL686:ODL687 NTP686:NTP687 NJT686:NJT687 MZX686:MZX687 MQB686:MQB687 MGF686:MGF687 LWJ686:LWJ687 LMN686:LMN687 LCR686:LCR687 KSV686:KSV687 KIZ686:KIZ687 JZD686:JZD687 JPH686:JPH687 JFL686:JFL687 IVP686:IVP687 ILT686:ILT687 IBX686:IBX687 HSB686:HSB687 HIF686:HIF687 GYJ686:GYJ687 GON686:GON687 GER686:GER687 FUV686:FUV687 FKZ686:FKZ687 FBD686:FBD687 ERH686:ERH687 EHL686:EHL687 DXP686:DXP687 DNT686:DNT687 DDX686:DDX687 CUB686:CUB687 CKF686:CKF687 CAJ686:CAJ687 BQN686:BQN687 BGR686:BGR687 AWV686:AWV687 AMZ686:AMZ687 ADD686:ADD687 TH686:TH687 JL686:JL687 WMR569 AF741 KB741 TX741 ADT741 ANP741 AXL741 BHH741 BRD741 CAZ741 CKV741 CUR741 DEN741 DOJ741 DYF741 EIB741 ERX741 FBT741 FLP741 FVL741 GFH741 GPD741 GYZ741 HIV741 HSR741 ICN741 IMJ741 IWF741 JGB741 JPX741 JZT741 KJP741 KTL741 LDH741 LND741 LWZ741 MGV741 MQR741 NAN741 NKJ741 NUF741 OEB741 ONX741 OXT741 PHP741 PRL741 QBH741 QLD741 QUZ741 REV741 ROR741 RYN741 SIJ741 SSF741 TCB741 TLX741 TVT741 UFP741 UPL741 UZH741 VJD741 VSZ741 WCV741 WMR741 WWN741 WWN569 KB569 TX569 ADT569 ANP569 AXL569 BHH569 BRD569 CAZ569 CKV569 CUR569 DEN569 DOJ569 DYF569 EIB569 ERX569 FBT569 FLP569 FVL569 GFH569 GPD569 GYZ569 HIV569 HSR569 ICN569 IMJ569 IWF569 JGB569 JPX569 JZT569 KJP569 KTL569 LDH569 LND569 LWZ569 MGV569 MQR569 NAN569 NKJ569 NUF569 OEB569 ONX569 OXT569 PHP569 PRL569 QBH569 QLD569 QUZ569 REV569 ROR569 RYN569 SIJ569 SSF569 TCB569 TLX569 TVT569 UFP569 UPL569 UZH569 VJD569 VSZ569 WCV569 WVX686:WVX687 WVX1037 AF1037 JL1037 TH1037 ADD1037 AMZ1037 AWV1037 BGR1037 BQN1037 CAJ1037 CKF1037 CUB1037 DDX1037 DNT1037 DXP1037 EHL1037 ERH1037 FBD1037 FKZ1037 FUV1037 GER1037 GON1037 GYJ1037 HIF1037 HSB1037 IBX1037 ILT1037 IVP1037 JFL1037 JPH1037 JZD1037 KIZ1037 KSV1037 LCR1037 LMN1037 LWJ1037 MGF1037 MQB1037 MZX1037 NJT1037 NTP1037 ODL1037 ONH1037 OXD1037 PGZ1037 PQV1037 QAR1037 QKN1037 QUJ1037 REF1037 ROB1037 RXX1037 SHT1037 SRP1037 TBL1037 TLH1037 TVD1037 UEZ1037 UOV1037 UYR1037 VIN1037 VSJ1037 WCF1037 WMB1037 AF865 KB865 TX865 ADT865 ANP865 AXL865 BHH865 BRD865 CAZ865 CKV865 CUR865 DEN865 DOJ865 DYF865 EIB865 ERX865 FBT865 FLP865 FVL865 GFH865 GPD865 GYZ865 HIV865 HSR865 ICN865 IMJ865 IWF865 JGB865 JPX865 JZT865 KJP865 KTL865 LDH865 LND865 LWZ865 MGV865 MQR865 NAN865 NKJ865 NUF865 OEB865 ONX865 OXT865 PHP865 PRL865 QBH865 QLD865 QUZ865 REV865 ROR865 RYN865 SIJ865 SSF865 TCB865 TLX865 TVT865 UFP865 UPL865 UZH865 VJD865 VSZ865 WCV865 WMR865 WWN865 AM865 KI865 UE865 AEA865 ANW865 AXS865 BHO865 BRK865 CBG865 CLC865 CUY865 DEU865 DOQ865 DYM865 EII865 ESE865 FCA865 FLW865 FVS865 GFO865 GPK865 GZG865 HJC865 HSY865 ICU865 IMQ865 IWM865 JGI865 JQE865 KAA865 KJW865 KTS865 LDO865 LNK865 LXG865 MHC865 MQY865 NAU865 NKQ865 NUM865 OEI865 OOE865 OYA865 PHW865 PRS865 QBO865 QLK865 QVG865 RFC865 ROY865 RYU865 SIQ865 SSM865 TCI865 TME865 TWA865 UFW865 UPS865 UZO865 VJK865 VTG865 WDC865 WMY865 WWU865 AT865 KP865 UL865 AEH865 AOD865 AXZ865 BHV865 BRR865 CBN865 CLJ865 CVF865 DFB865 DOX865 DYT865 EIP865 ESL865 FCH865 FMD865 FVZ865 GFV865 GPR865 GZN865 HJJ865 HTF865 IDB865 IMX865 IWT865 JGP865 JQL865 KAH865 KKD865 KTZ865 LDV865 LNR865 LXN865 MHJ865 MRF865 NBB865 NKX865 NUT865 OEP865 OOL865 OYH865 PID865 PRZ865 QBV865 QLR865 QVN865 RFJ865 RPF865 RZB865 SIX865 SST865 TCP865 TML865 TWH865 UGD865 UPZ865 UZV865 VJR865 VTN865 WDJ865 WNF865 WXB865" xr:uid="{00000000-0002-0000-0000-00001F000000}">
      <formula1>0</formula1>
      <formula2>300</formula2>
    </dataValidation>
    <dataValidation type="textLength" allowBlank="1" showInputMessage="1" showErrorMessage="1" errorTitle="Equipment" error="Obvezen podatek!" prompt="Naslov opreme v angleškem jeziku - obvezen podatek_x000a_" sqref="I246:I264 SK246:SK262 ACG246:ACG262 AMC246:AMC262 AVY246:AVY262 BFU246:BFU262 BPQ246:BPQ262 BZM246:BZM262 CJI246:CJI262 CTE246:CTE262 DDA246:DDA262 DMW246:DMW262 DWS246:DWS262 EGO246:EGO262 EQK246:EQK262 FAG246:FAG262 FKC246:FKC262 FTY246:FTY262 GDU246:GDU262 GNQ246:GNQ262 GXM246:GXM262 HHI246:HHI262 HRE246:HRE262 IBA246:IBA262 IKW246:IKW262 IUS246:IUS262 JEO246:JEO262 JOK246:JOK262 JYG246:JYG262 KIC246:KIC262 KRY246:KRY262 LBU246:LBU262 LLQ246:LLQ262 LVM246:LVM262 MFI246:MFI262 MPE246:MPE262 MZA246:MZA262 NIW246:NIW262 NSS246:NSS262 OCO246:OCO262 OMK246:OMK262 OWG246:OWG262 PGC246:PGC262 PPY246:PPY262 PZU246:PZU262 QJQ246:QJQ262 QTM246:QTM262 RDI246:RDI262 RNE246:RNE262 RXA246:RXA262 SGW246:SGW262 SQS246:SQS262 TAO246:TAO262 TKK246:TKK262 TUG246:TUG262 UEC246:UEC262 UNY246:UNY262 UXU246:UXU262 VHQ246:VHQ262 VRM246:VRM262 WBI246:WBI262 WLE246:WLE262 WVA246:WVA262 IO246:IO262 SK778:SK780 ACG778:ACG780 AMC778:AMC780 AVY778:AVY780 BFU778:BFU780 BPQ778:BPQ780 BZM778:BZM780 CJI778:CJI780 CTE778:CTE780 DDA778:DDA780 DMW778:DMW780 DWS778:DWS780 EGO778:EGO780 EQK778:EQK780 FAG778:FAG780 FKC778:FKC780 FTY778:FTY780 GDU778:GDU780 GNQ778:GNQ780 GXM778:GXM780 HHI778:HHI780 HRE778:HRE780 IBA778:IBA780 IKW778:IKW780 IUS778:IUS780 JEO778:JEO780 JOK778:JOK780 JYG778:JYG780 KIC778:KIC780 KRY778:KRY780 LBU778:LBU780 LLQ778:LLQ780 LVM778:LVM780 MFI778:MFI780 MPE778:MPE780 MZA778:MZA780 NIW778:NIW780 NSS778:NSS780 OCO778:OCO780 OMK778:OMK780 OWG778:OWG780 PGC778:PGC780 PPY778:PPY780 PZU778:PZU780 QJQ778:QJQ780 QTM778:QTM780 RDI778:RDI780 RNE778:RNE780 RXA778:RXA780 SGW778:SGW780 SQS778:SQS780 TAO778:TAO780 TKK778:TKK780 TUG778:TUG780 UEC778:UEC780 UNY778:UNY780 UXU778:UXU780 VHQ778:VHQ780 VRM778:VRM780 WBI778:WBI780 WLE778:WLE780 WVA778:WVA780 IO784:IO787 I494:I496 I656 WVA499:WVA501 I9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IO769:IO776 SK769:SK776 ACG769:ACG776 AMC769:AMC776 AVY769:AVY776 BFU769:BFU776 BPQ769:BPQ776 BZM769:BZM776 CJI769:CJI776 CTE769:CTE776 DDA769:DDA776 DMW769:DMW776 DWS769:DWS776 EGO769:EGO776 EQK769:EQK776 FAG769:FAG776 FKC769:FKC776 FTY769:FTY776 GDU769:GDU776 GNQ769:GNQ776 GXM769:GXM776 HHI769:HHI776 HRE769:HRE776 IBA769:IBA776 IKW769:IKW776 IUS769:IUS776 JEO769:JEO776 JOK769:JOK776 JYG769:JYG776 KIC769:KIC776 KRY769:KRY776 LBU769:LBU776 LLQ769:LLQ776 LVM769:LVM776 MFI769:MFI776 MPE769:MPE776 MZA769:MZA776 NIW769:NIW776 NSS769:NSS776 OCO769:OCO776 OMK769:OMK776 OWG769:OWG776 PGC769:PGC776 PPY769:PPY776 PZU769:PZU776 QJQ769:QJQ776 QTM769:QTM776 RDI769:RDI776 RNE769:RNE776 RXA769:RXA776 SGW769:SGW776 SQS769:SQS776 TAO769:TAO776 TKK769:TKK776 TUG769:TUG776 UEC769:UEC776 UNY769:UNY776 UXU769:UXU776 VHQ769:VHQ776 VRM769:VRM776 WBI769:WBI776 WLE769:WLE776 WVA769:WVA776 I385 WLE736 WBI736 VRM736 VHQ736 UXU736 UNY736 UEC736 TUG736 TKK736 TAO736 SQS736 SGW736 RXA736 RNE736 RDI736 QTM736 QJQ736 PZU736 PPY736 PGC736 OWG736 OMK736 OCO736 NSS736 NIW736 MZA736 MPE736 MFI736 LVM736 LLQ736 LBU736 KRY736 KIC736 JYG736 JOK736 JEO736 IUS736 IKW736 IBA736 HRE736 HHI736 GXM736 GNQ736 GDU736 FTY736 FKC736 FAG736 EQK736 EGO736 DWS736 DMW736 DDA736 CTE736 CJI736 BZM736 BPQ736 BFU736 AVY736 AMC736 ACG736 SK736 IO736 I736 SNV733 SK784:SK787 ACG784:ACG787 AMC784:AMC787 AVY784:AVY787 BFU784:BFU787 BPQ784:BPQ787 BZM784:BZM787 CJI784:CJI787 CTE784:CTE787 DDA784:DDA787 DMW784:DMW787 DWS784:DWS787 EGO784:EGO787 EQK784:EQK787 FAG784:FAG787 FKC784:FKC787 FTY784:FTY787 GDU784:GDU787 GNQ784:GNQ787 GXM784:GXM787 HHI784:HHI787 HRE784:HRE787 IBA784:IBA787 IKW784:IKW787 IUS784:IUS787 JEO784:JEO787 JOK784:JOK787 JYG784:JYG787 KIC784:KIC787 KRY784:KRY787 LBU784:LBU787 LLQ784:LLQ787 LVM784:LVM787 MFI784:MFI787 MPE784:MPE787 MZA784:MZA787 NIW784:NIW787 NSS784:NSS787 OCO784:OCO787 OMK784:OMK787 OWG784:OWG787 PGC784:PGC787 PPY784:PPY787 PZU784:PZU787 QJQ784:QJQ787 QTM784:QTM787 RDI784:RDI787 RNE784:RNE787 RXA784:RXA787 SGW784:SGW787 SQS784:SQS787 TAO784:TAO787 TKK784:TKK787 TUG784:TUG787 UEC784:UEC787 UNY784:UNY787 UXU784:UXU787 VHQ784:VHQ787 VRM784:VRM787 WBI784:WBI787 WLE784:WLE787 I784:I787 IO778:IO780 I769:I776 I499:I501 IO499:IO501 SK499:SK501 ACG499:ACG501 AMC499:AMC501 AVY499:AVY501 BFU499:BFU501 BPQ499:BPQ501 BZM499:BZM501 CJI499:CJI501 CTE499:CTE501 DDA499:DDA501 DMW499:DMW501 DWS499:DWS501 EGO499:EGO501 EQK499:EQK501 FAG499:FAG501 FKC499:FKC501 FTY499:FTY501 GDU499:GDU501 GNQ499:GNQ501 GXM499:GXM501 HHI499:HHI501 HRE499:HRE501 IBA499:IBA501 IKW499:IKW501 IUS499:IUS501 JEO499:JEO501 JOK499:JOK501 JYG499:JYG501 KIC499:KIC501 KRY499:KRY501 LBU499:LBU501 LLQ499:LLQ501 LVM499:LVM501 MFI499:MFI501 MPE499:MPE501 MZA499:MZA501 NIW499:NIW501 NSS499:NSS501 OCO499:OCO501 OMK499:OMK501 OWG499:OWG501 PGC499:PGC501 PPY499:PPY501 PZU499:PZU501 QJQ499:QJQ501 QTM499:QTM501 RDI499:RDI501 RNE499:RNE501 RXA499:RXA501 SGW499:SGW501 SQS499:SQS501 TAO499:TAO501 TKK499:TKK501 TUG499:TUG501 UEC499:UEC501 UNY499:UNY501 UXU499:UXU501 VHQ499:VHQ501 VRM499:VRM501 WBI499:WBI501 WLE499:WLE501 WVA276:WVA277 WLE276:WLE277 WBI276:WBI277 VRM276:VRM277 VHQ276:VHQ277 UXU276:UXU277 UNY276:UNY277 UEC276:UEC277 TUG276:TUG277 TKK276:TKK277 TAO276:TAO277 SQS276:SQS277 SGW276:SGW277 RXA276:RXA277 RNE276:RNE277 RDI276:RDI277 QTM276:QTM277 QJQ276:QJQ277 PZU276:PZU277 PPY276:PPY277 PGC276:PGC277 OWG276:OWG277 OMK276:OMK277 OCO276:OCO277 NSS276:NSS277 NIW276:NIW277 MZA276:MZA277 MPE276:MPE277 MFI276:MFI277 LVM276:LVM277 LLQ276:LLQ277 LBU276:LBU277 KRY276:KRY277 KIC276:KIC277 JYG276:JYG277 JOK276:JOK277 JEO276:JEO277 IUS276:IUS277 IKW276:IKW277 IBA276:IBA277 HRE276:HRE277 HHI276:HHI277 GXM276:GXM277 GNQ276:GNQ277 GDU276:GDU277 FTY276:FTY277 FKC276:FKC277 FAG276:FAG277 EQK276:EQK277 EGO276:EGO277 DWS276:DWS277 DMW276:DMW277 DDA276:DDA277 CTE276:CTE277 CJI276:CJI277 BZM276:BZM277 BPQ276:BPQ277 BFU276:BFU277 AVY276:AVY277 AMC276:AMC277 ACG276:ACG277 SK276:SK277 IO276:IO277 I282:I286 WVA736 I733 FR733 PN733 ZJ733 AJF733 ATB733 BCX733 BMT733 BWP733 CGL733 CQH733 DAD733 DJZ733 DTV733 EDR733 ENN733 EXJ733 FHF733 FRB733 GAX733 GKT733 GUP733 HEL733 HOH733 HYD733 IHZ733 IRV733 JBR733 JLN733 JVJ733 KFF733 KPB733 KYX733 LIT733 LSP733 MCL733 MMH733 MWD733 NFZ733 NPV733 NZR733 OJN733 OTJ733 PDF733 PNB733 PWX733 QGT733 QQP733 RAL733 RKH733 RUD733 SDZ733 I778:I782 WVA784:WVA787 I11:I38 JE11:JE38 TA11:TA38 ACW11:ACW38 AMS11:AMS38 AWO11:AWO38 BGK11:BGK38 BQG11:BQG38 CAC11:CAC38 CJY11:CJY38 CTU11:CTU38 DDQ11:DDQ38 DNM11:DNM38 DXI11:DXI38 EHE11:EHE38 ERA11:ERA38 FAW11:FAW38 FKS11:FKS38 FUO11:FUO38 GEK11:GEK38 GOG11:GOG38 GYC11:GYC38 HHY11:HHY38 HRU11:HRU38 IBQ11:IBQ38 ILM11:ILM38 IVI11:IVI38 JFE11:JFE38 JPA11:JPA38 JYW11:JYW38 KIS11:KIS38 KSO11:KSO38 LCK11:LCK38 LMG11:LMG38 LWC11:LWC38 MFY11:MFY38 MPU11:MPU38 MZQ11:MZQ38 NJM11:NJM38 NTI11:NTI38 ODE11:ODE38 ONA11:ONA38 OWW11:OWW38 PGS11:PGS38 PQO11:PQO38 QAK11:QAK38 QKG11:QKG38 QUC11:QUC38 RDY11:RDY38 RNU11:RNU38 RXQ11:RXQ38 SHM11:SHM38 SRI11:SRI38 TBE11:TBE38 TLA11:TLA38 TUW11:TUW38 UES11:UES38 UOO11:UOO38 UYK11:UYK38 VIG11:VIG38 VSC11:VSC38 WBY11:WBY38 WLU11:WLU38 WVQ11:WVQ38 I136:I227 JE136:JE227 TA136:TA227 ACW136:ACW227 AMS136:AMS227 AWO136:AWO227 BGK136:BGK227 BQG136:BQG227 CAC136:CAC227 CJY136:CJY227 CTU136:CTU227 DDQ136:DDQ227 DNM136:DNM227 DXI136:DXI227 EHE136:EHE227 ERA136:ERA227 FAW136:FAW227 FKS136:FKS227 FUO136:FUO227 GEK136:GEK227 GOG136:GOG227 GYC136:GYC227 HHY136:HHY227 HRU136:HRU227 IBQ136:IBQ227 ILM136:ILM227 IVI136:IVI227 JFE136:JFE227 JPA136:JPA227 JYW136:JYW227 KIS136:KIS227 KSO136:KSO227 LCK136:LCK227 LMG136:LMG227 LWC136:LWC227 MFY136:MFY227 MPU136:MPU227 MZQ136:MZQ227 NJM136:NJM227 NTI136:NTI227 ODE136:ODE227 ONA136:ONA227 OWW136:OWW227 PGS136:PGS227 PQO136:PQO227 QAK136:QAK227 QKG136:QKG227 QUC136:QUC227 RDY136:RDY227 RNU136:RNU227 RXQ136:RXQ227 SHM136:SHM227 SRI136:SRI227 TBE136:TBE227 TLA136:TLA227 TUW136:TUW227 UES136:UES227 UOO136:UOO227 UYK136:UYK227 VIG136:VIG227 VSC136:VSC227 WBY136:WBY227 WLU136:WLU227 WVQ136:WVQ227 JE282:JE285 TA282:TA285 ACW282:ACW285 AMS282:AMS285 AWO282:AWO285 BGK282:BGK285 BQG282:BQG285 CAC282:CAC285 CJY282:CJY285 CTU282:CTU285 DDQ282:DDQ285 DNM282:DNM285 DXI282:DXI285 EHE282:EHE285 ERA282:ERA285 FAW282:FAW285 FKS282:FKS285 FUO282:FUO285 GEK282:GEK285 GOG282:GOG285 GYC282:GYC285 HHY282:HHY285 HRU282:HRU285 IBQ282:IBQ285 ILM282:ILM285 IVI282:IVI285 JFE282:JFE285 JPA282:JPA285 JYW282:JYW285 KIS282:KIS285 KSO282:KSO285 LCK282:LCK285 LMG282:LMG285 LWC282:LWC285 MFY282:MFY285 MPU282:MPU285 MZQ282:MZQ285 NJM282:NJM285 NTI282:NTI285 ODE282:ODE285 ONA282:ONA285 OWW282:OWW285 PGS282:PGS285 PQO282:PQO285 QAK282:QAK285 QKG282:QKG285 QUC282:QUC285 RDY282:RDY285 RNU282:RNU285 RXQ282:RXQ285 SHM282:SHM285 SRI282:SRI285 TBE282:TBE285 TLA282:TLA285 TUW282:TUW285 UES282:UES285 UOO282:UOO285 UYK282:UYK285 VIG282:VIG285 VSC282:VSC285 WBY282:WBY285 WLU282:WLU285 WVQ282:WVQ285 WLE686:WLE687 WBI686:WBI687 VRM686:VRM687 VHQ686:VHQ687 UXU686:UXU687 UNY686:UNY687 UEC686:UEC687 TUG686:TUG687 TKK686:TKK687 TAO686:TAO687 SQS686:SQS687 SGW686:SGW687 RXA686:RXA687 RNE686:RNE687 RDI686:RDI687 QTM686:QTM687 QJQ686:QJQ687 PZU686:PZU687 PPY686:PPY687 PGC686:PGC687 OWG686:OWG687 OMK686:OMK687 OCO686:OCO687 NSS686:NSS687 NIW686:NIW687 MZA686:MZA687 MPE686:MPE687 MFI686:MFI687 LVM686:LVM687 LLQ686:LLQ687 LBU686:LBU687 KRY686:KRY687 KIC686:KIC687 JYG686:JYG687 JOK686:JOK687 JEO686:JEO687 IUS686:IUS687 IKW686:IKW687 IBA686:IBA687 HRE686:HRE687 HHI686:HHI687 GXM686:GXM687 GNQ686:GNQ687 GDU686:GDU687 FTY686:FTY687 FKC686:FKC687 FAG686:FAG687 EQK686:EQK687 EGO686:EGO687 DWS686:DWS687 DMW686:DMW687 DDA686:DDA687 CTE686:CTE687 CJI686:CJI687 BZM686:BZM687 BPQ686:BPQ687 BFU686:BFU687 AVY686:AVY687 AMC686:AMC687 ACG686:ACG687 SK686:SK687 IO686:IO687 WVQ572 WVA686:WVA687 I564:I566 JE564:JE566 TA564:TA566 ACW564:ACW566 AMS564:AMS566 AWO564:AWO566 BGK564:BGK566 BQG564:BQG566 CAC564:CAC566 CJY564:CJY566 CTU564:CTU566 DDQ564:DDQ566 DNM564:DNM566 DXI564:DXI566 EHE564:EHE566 ERA564:ERA566 FAW564:FAW566 FKS564:FKS566 FUO564:FUO566 GEK564:GEK566 GOG564:GOG566 GYC564:GYC566 HHY564:HHY566 HRU564:HRU566 IBQ564:IBQ566 ILM564:ILM566 IVI564:IVI566 JFE564:JFE566 JPA564:JPA566 JYW564:JYW566 KIS564:KIS566 KSO564:KSO566 LCK564:LCK566 LMG564:LMG566 LWC564:LWC566 MFY564:MFY566 MPU564:MPU566 MZQ564:MZQ566 NJM564:NJM566 NTI564:NTI566 ODE564:ODE566 ONA564:ONA566 OWW564:OWW566 PGS564:PGS566 PQO564:PQO566 QAK564:QAK566 QKG564:QKG566 QUC564:QUC566 RDY564:RDY566 RNU564:RNU566 RXQ564:RXQ566 SHM564:SHM566 SRI564:SRI566 TBE564:TBE566 TLA564:TLA566 TUW564:TUW566 UES564:UES566 UOO564:UOO566 UYK564:UYK566 VIG564:VIG566 VSC564:VSC566 WBY564:WBY566 WLU564:WLU566 WVQ564:WVQ566 I569:I570 JE569:JE570 TA569:TA570 ACW569:ACW570 AMS569:AMS570 AWO569:AWO570 BGK569:BGK570 BQG569:BQG570 CAC569:CAC570 CJY569:CJY570 CTU569:CTU570 DDQ569:DDQ570 DNM569:DNM570 DXI569:DXI570 EHE569:EHE570 ERA569:ERA570 FAW569:FAW570 FKS569:FKS570 FUO569:FUO570 GEK569:GEK570 GOG569:GOG570 GYC569:GYC570 HHY569:HHY570 HRU569:HRU570 IBQ569:IBQ570 ILM569:ILM570 IVI569:IVI570 JFE569:JFE570 JPA569:JPA570 JYW569:JYW570 KIS569:KIS570 KSO569:KSO570 LCK569:LCK570 LMG569:LMG570 LWC569:LWC570 MFY569:MFY570 MPU569:MPU570 MZQ569:MZQ570 NJM569:NJM570 NTI569:NTI570 ODE569:ODE570 ONA569:ONA570 OWW569:OWW570 PGS569:PGS570 PQO569:PQO570 QAK569:QAK570 QKG569:QKG570 QUC569:QUC570 RDY569:RDY570 RNU569:RNU570 RXQ569:RXQ570 SHM569:SHM570 SRI569:SRI570 TBE569:TBE570 TLA569:TLA570 TUW569:TUW570 UES569:UES570 UOO569:UOO570 UYK569:UYK570 VIG569:VIG570 VSC569:VSC570 WBY569:WBY570 WLU569:WLU570 WVQ569:WVQ570 I572 JE572 TA572 ACW572 AMS572 AWO572 BGK572 BQG572 CAC572 CJY572 CTU572 DDQ572 DNM572 DXI572 EHE572 ERA572 FAW572 FKS572 FUO572 GEK572 GOG572 GYC572 HHY572 HRU572 IBQ572 ILM572 IVI572 JFE572 JPA572 JYW572 KIS572 KSO572 LCK572 LMG572 LWC572 MFY572 MPU572 MZQ572 NJM572 NTI572 ODE572 ONA572 OWW572 PGS572 PQO572 QAK572 QKG572 QUC572 RDY572 RNU572 RXQ572 SHM572 SRI572 TBE572 TLA572 TUW572 UES572 UOO572 UYK572 VIG572 VSC572 WBY572 WLU572 I741:I742 JE741:JE742 TA741:TA742 ACW741:ACW742 AMS741:AMS742 AWO741:AWO742 BGK741:BGK742 BQG741:BQG742 CAC741:CAC742 CJY741:CJY742 CTU741:CTU742 DDQ741:DDQ742 DNM741:DNM742 DXI741:DXI742 EHE741:EHE742 ERA741:ERA742 FAW741:FAW742 FKS741:FKS742 FUO741:FUO742 GEK741:GEK742 GOG741:GOG742 GYC741:GYC742 HHY741:HHY742 HRU741:HRU742 IBQ741:IBQ742 ILM741:ILM742 IVI741:IVI742 JFE741:JFE742 JPA741:JPA742 JYW741:JYW742 KIS741:KIS742 KSO741:KSO742 LCK741:LCK742 LMG741:LMG742 LWC741:LWC742 MFY741:MFY742 MPU741:MPU742 MZQ741:MZQ742 NJM741:NJM742 NTI741:NTI742 ODE741:ODE742 ONA741:ONA742 OWW741:OWW742 PGS741:PGS742 PQO741:PQO742 QAK741:QAK742 QKG741:QKG742 QUC741:QUC742 RDY741:RDY742 RNU741:RNU742 RXQ741:RXQ742 SHM741:SHM742 SRI741:SRI742 TBE741:TBE742 TLA741:TLA742 TUW741:TUW742 UES741:UES742 UOO741:UOO742 UYK741:UYK742 VIG741:VIG742 VSC741:VSC742 WBY741:WBY742 WLU741:WLU742 WVQ741:WVQ742 I574 JE574 TA574 ACW574 AMS574 AWO574 BGK574 BQG574 CAC574 CJY574 CTU574 DDQ574 DNM574 DXI574 EHE574 ERA574 FAW574 FKS574 FUO574 GEK574 GOG574 GYC574 HHY574 HRU574 IBQ574 ILM574 IVI574 JFE574 JPA574 JYW574 KIS574 KSO574 LCK574 LMG574 LWC574 MFY574 MPU574 MZQ574 NJM574 NTI574 ODE574 ONA574 OWW574 PGS574 PQO574 QAK574 QKG574 QUC574 RDY574 RNU574 RXQ574 SHM574 SRI574 TBE574 TLA574 TUW574 UES574 UOO574 UYK574 VIG574 VSC574 WBY574 WLU574 WVQ574 IO1037 WVA1037 SK1037 ACG1037 AMC1037 AVY1037 BFU1037 BPQ1037 BZM1037 CJI1037 CTE1037 DDA1037 DMW1037 DWS1037 EGO1037 EQK1037 FAG1037 FKC1037 FTY1037 GDU1037 GNQ1037 GXM1037 HHI1037 HRE1037 IBA1037 IKW1037 IUS1037 JEO1037 JOK1037 JYG1037 KIC1037 KRY1037 LBU1037 LLQ1037 LVM1037 MFI1037 MPE1037 MZA1037 NIW1037 NSS1037 OCO1037 OMK1037 OWG1037 PGC1037 PPY1037 PZU1037 QJQ1037 QTM1037 RDI1037 RNE1037 RXA1037 SGW1037 SQS1037 TAO1037 TKK1037 TUG1037 UEC1037 UNY1037 UXU1037 VHQ1037 VRM1037 WBI1037 WLE1037 I1037" xr:uid="{00000000-0002-0000-0000-000020000000}">
      <formula1>1</formula1>
      <formula2>500</formula2>
    </dataValidation>
    <dataValidation type="textLength" allowBlank="1" showInputMessage="1" showErrorMessage="1" errorTitle="opis dostopa " error="Obvezen podatek!" prompt="Obvezen podatek" sqref="L246:L264 SN246:SN262 ACJ246:ACJ262 AMF246:AMF262 AWB246:AWB262 BFX246:BFX262 BPT246:BPT262 BZP246:BZP262 CJL246:CJL262 CTH246:CTH262 DDD246:DDD262 DMZ246:DMZ262 DWV246:DWV262 EGR246:EGR262 EQN246:EQN262 FAJ246:FAJ262 FKF246:FKF262 FUB246:FUB262 GDX246:GDX262 GNT246:GNT262 GXP246:GXP262 HHL246:HHL262 HRH246:HRH262 IBD246:IBD262 IKZ246:IKZ262 IUV246:IUV262 JER246:JER262 JON246:JON262 JYJ246:JYJ262 KIF246:KIF262 KSB246:KSB262 LBX246:LBX262 LLT246:LLT262 LVP246:LVP262 MFL246:MFL262 MPH246:MPH262 MZD246:MZD262 NIZ246:NIZ262 NSV246:NSV262 OCR246:OCR262 OMN246:OMN262 OWJ246:OWJ262 PGF246:PGF262 PQB246:PQB262 PZX246:PZX262 QJT246:QJT262 QTP246:QTP262 RDL246:RDL262 RNH246:RNH262 RXD246:RXD262 SGZ246:SGZ262 SQV246:SQV262 TAR246:TAR262 TKN246:TKN262 TUJ246:TUJ262 UEF246:UEF262 UOB246:UOB262 UXX246:UXX262 VHT246:VHT262 VRP246:VRP262 WBL246:WBL262 WLH246:WLH262 WVD246:WVD262 JH11:JH39 L275 IR273 SN273 ACJ273 AMF273 AWB273 BFX273 BPT273 BZP273 CJL273 CTH273 DDD273 DMZ273 DWV273 EGR273 EQN273 FAJ273 FKF273 FUB273 GDX273 GNT273 GXP273 HHL273 HRH273 IBD273 IKZ273 IUV273 JER273 JON273 JYJ273 KIF273 KSB273 LBX273 LLT273 LVP273 MFL273 MPH273 MZD273 NIZ273 NSV273 OCR273 OMN273 OWJ273 PGF273 PQB273 PZX273 QJT273 QTP273 RDL273 RNH273 RXD273 SGZ273 SQV273 TAR273 TKN273 TUJ273 UEF273 UOB273 UXX273 VHT273 VRP273 WBL273 WLH273 WVD273 IR246:IR262 SNY733 L494:L497 M495:N496 L656 WVD499:WVD501 L9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IR769:IR780 SN769:SN780 ACJ769:ACJ780 AMF769:AMF780 AWB769:AWB780 BFX769:BFX780 BPT769:BPT780 BZP769:BZP780 CJL769:CJL780 CTH769:CTH780 DDD769:DDD780 DMZ769:DMZ780 DWV769:DWV780 EGR769:EGR780 EQN769:EQN780 FAJ769:FAJ780 FKF769:FKF780 FUB769:FUB780 GDX769:GDX780 GNT769:GNT780 GXP769:GXP780 HHL769:HHL780 HRH769:HRH780 IBD769:IBD780 IKZ769:IKZ780 IUV769:IUV780 JER769:JER780 JON769:JON780 JYJ769:JYJ780 KIF769:KIF780 KSB769:KSB780 LBX769:LBX780 LLT769:LLT780 LVP769:LVP780 MFL769:MFL780 MPH769:MPH780 MZD769:MZD780 NIZ769:NIZ780 NSV769:NSV780 OCR769:OCR780 OMN769:OMN780 OWJ769:OWJ780 PGF769:PGF780 PQB769:PQB780 PZX769:PZX780 QJT769:QJT780 QTP769:QTP780 RDL769:RDL780 RNH769:RNH780 RXD769:RXD780 SGZ769:SGZ780 SQV769:SQV780 TAR769:TAR780 TKN769:TKN780 TUJ769:TUJ780 UEF769:UEF780 UOB769:UOB780 UXX769:UXX780 VHT769:VHT780 VRP769:VRP780 WBL769:WBL780 WLH769:WLH780 WVD769:WVD780 L385 WLH736 WBL736 VRP736 VHT736 UXX736 UOB736 UEF736 TUJ736 TKN736 TAR736 SQV736 SGZ736 RXD736 RNH736 RDL736 QTP736 QJT736 PZX736 PQB736 PGF736 OWJ736 OMN736 OCR736 NSV736 NIZ736 MZD736 MPH736 MFL736 LVP736 LLT736 LBX736 KSB736 KIF736 JYJ736 JON736 JER736 IUV736 IKZ736 IBD736 HRH736 HHL736 GXP736 GNT736 GDX736 FUB736 FKF736 FAJ736 EQN736 EGR736 DWV736 DMZ736 DDD736 CTH736 CJL736 BZP736 BPT736 BFX736 AWB736 AMF736 ACJ736 SN736 IR736 L736 L499:L501 IR499:IR501 SN499:SN501 ACJ499:ACJ501 AMF499:AMF501 AWB499:AWB501 BFX499:BFX501 BPT499:BPT501 BZP499:BZP501 CJL499:CJL501 CTH499:CTH501 DDD499:DDD501 DMZ499:DMZ501 DWV499:DWV501 EGR499:EGR501 EQN499:EQN501 FAJ499:FAJ501 FKF499:FKF501 FUB499:FUB501 GDX499:GDX501 GNT499:GNT501 GXP499:GXP501 HHL499:HHL501 HRH499:HRH501 IBD499:IBD501 IKZ499:IKZ501 IUV499:IUV501 JER499:JER501 JON499:JON501 JYJ499:JYJ501 KIF499:KIF501 KSB499:KSB501 LBX499:LBX501 LLT499:LLT501 LVP499:LVP501 MFL499:MFL501 MPH499:MPH501 MZD499:MZD501 NIZ499:NIZ501 NSV499:NSV501 OCR499:OCR501 OMN499:OMN501 OWJ499:OWJ501 PGF499:PGF501 PQB499:PQB501 PZX499:PZX501 QJT499:QJT501 QTP499:QTP501 RDL499:RDL501 RNH499:RNH501 RXD499:RXD501 SGZ499:SGZ501 SQV499:SQV501 TAR499:TAR501 TKN499:TKN501 TUJ499:TUJ501 UEF499:UEF501 UOB499:UOB501 UXX499:UXX501 VHT499:VHT501 VRP499:VRP501 WBL499:WBL501 WLH499:WLH501 WVD276:WVD277 WLH276:WLH277 WBL276:WBL277 VRP276:VRP277 VHT276:VHT277 UXX276:UXX277 UOB276:UOB277 UEF276:UEF277 TUJ276:TUJ277 TKN276:TKN277 TAR276:TAR277 SQV276:SQV277 SGZ276:SGZ277 RXD276:RXD277 RNH276:RNH277 RDL276:RDL277 QTP276:QTP277 QJT276:QJT277 PZX276:PZX277 PQB276:PQB277 PGF276:PGF277 OWJ276:OWJ277 OMN276:OMN277 OCR276:OCR277 NSV276:NSV277 NIZ276:NIZ277 MZD276:MZD277 MPH276:MPH277 MFL276:MFL277 LVP276:LVP277 LLT276:LLT277 LBX276:LBX277 KSB276:KSB277 KIF276:KIF277 JYJ276:JYJ277 JON276:JON277 JER276:JER277 IUV276:IUV277 IKZ276:IKZ277 IBD276:IBD277 HRH276:HRH277 HHL276:HHL277 GXP276:GXP277 GNT276:GNT277 GDX276:GDX277 FUB276:FUB277 FKF276:FKF277 FAJ276:FAJ277 EQN276:EQN277 EGR276:EGR277 DWV276:DWV277 DMZ276:DMZ277 DDD276:DDD277 CTH276:CTH277 CJL276:CJL277 BZP276:BZP277 BPT276:BPT277 BFX276:BFX277 AWB276:AWB277 AMF276:AMF277 ACJ276:ACJ277 SN276:SN277 IR276:IR277 L282:L286 WVD736 L733 FU733 PQ733 ZM733 AJI733 ATE733 BDA733 BMW733 BWS733 CGO733 CQK733 DAG733 DKC733 DTY733 EDU733 ENQ733 EXM733 FHI733 FRE733 GBA733 GKW733 GUS733 HEO733 HOK733 HYG733 IIC733 IRY733 JBU733 JLQ733 JVM733 KFI733 KPE733 KZA733 LIW733 LSS733 MCO733 MMK733 MWG733 NGC733 NPY733 NZU733 OJQ733 OTM733 PDI733 PNE733 PXA733 QGW733 QQS733 RAO733 RKK733 RUG733 SEC733 TD11:TD39 ACZ11:ACZ39 AMV11:AMV39 AWR11:AWR39 BGN11:BGN39 BQJ11:BQJ39 CAF11:CAF39 CKB11:CKB39 CTX11:CTX39 DDT11:DDT39 DNP11:DNP39 DXL11:DXL39 EHH11:EHH39 ERD11:ERD39 FAZ11:FAZ39 FKV11:FKV39 FUR11:FUR39 GEN11:GEN39 GOJ11:GOJ39 GYF11:GYF39 HIB11:HIB39 HRX11:HRX39 IBT11:IBT39 ILP11:ILP39 IVL11:IVL39 JFH11:JFH39 JPD11:JPD39 JYZ11:JYZ39 KIV11:KIV39 KSR11:KSR39 LCN11:LCN39 LMJ11:LMJ39 LWF11:LWF39 MGB11:MGB39 MPX11:MPX39 MZT11:MZT39 NJP11:NJP39 NTL11:NTL39 ODH11:ODH39 OND11:OND39 OWZ11:OWZ39 PGV11:PGV39 PQR11:PQR39 QAN11:QAN39 QKJ11:QKJ39 QUF11:QUF39 REB11:REB39 RNX11:RNX39 RXT11:RXT39 SHP11:SHP39 SRL11:SRL39 TBH11:TBH39 TLD11:TLD39 TUZ11:TUZ39 UEV11:UEV39 UOR11:UOR39 UYN11:UYN39 VIJ11:VIJ39 VSF11:VSF39 WCB11:WCB39 WLX11:WLX39 WVT11:WVT39 L136:L227 JH136:JH227 TD136:TD227 ACZ136:ACZ227 AMV136:AMV227 AWR136:AWR227 BGN136:BGN227 BQJ136:BQJ227 CAF136:CAF227 CKB136:CKB227 CTX136:CTX227 DDT136:DDT227 DNP136:DNP227 DXL136:DXL227 EHH136:EHH227 ERD136:ERD227 FAZ136:FAZ227 FKV136:FKV227 FUR136:FUR227 GEN136:GEN227 GOJ136:GOJ227 GYF136:GYF227 HIB136:HIB227 HRX136:HRX227 IBT136:IBT227 ILP136:ILP227 IVL136:IVL227 JFH136:JFH227 JPD136:JPD227 JYZ136:JYZ227 KIV136:KIV227 KSR136:KSR227 LCN136:LCN227 LMJ136:LMJ227 LWF136:LWF227 MGB136:MGB227 MPX136:MPX227 MZT136:MZT227 NJP136:NJP227 NTL136:NTL227 ODH136:ODH227 OND136:OND227 OWZ136:OWZ227 PGV136:PGV227 PQR136:PQR227 QAN136:QAN227 QKJ136:QKJ227 QUF136:QUF227 REB136:REB227 RNX136:RNX227 RXT136:RXT227 SHP136:SHP227 SRL136:SRL227 TBH136:TBH227 TLD136:TLD227 TUZ136:TUZ227 UEV136:UEV227 UOR136:UOR227 UYN136:UYN227 VIJ136:VIJ227 VSF136:VSF227 WCB136:WCB227 WLX136:WLX227 WVT136:WVT227 JH282:JH285 TD282:TD285 ACZ282:ACZ285 AMV282:AMV285 AWR282:AWR285 BGN282:BGN285 BQJ282:BQJ285 CAF282:CAF285 CKB282:CKB285 CTX282:CTX285 DDT282:DDT285 DNP282:DNP285 DXL282:DXL285 EHH282:EHH285 ERD282:ERD285 FAZ282:FAZ285 FKV282:FKV285 FUR282:FUR285 GEN282:GEN285 GOJ282:GOJ285 GYF282:GYF285 HIB282:HIB285 HRX282:HRX285 IBT282:IBT285 ILP282:ILP285 IVL282:IVL285 JFH282:JFH285 JPD282:JPD285 JYZ282:JYZ285 KIV282:KIV285 KSR282:KSR285 LCN282:LCN285 LMJ282:LMJ285 LWF282:LWF285 MGB282:MGB285 MPX282:MPX285 MZT282:MZT285 NJP282:NJP285 NTL282:NTL285 ODH282:ODH285 OND282:OND285 OWZ282:OWZ285 PGV282:PGV285 PQR282:PQR285 QAN282:QAN285 QKJ282:QKJ285 QUF282:QUF285 REB282:REB285 RNX282:RNX285 RXT282:RXT285 SHP282:SHP285 SRL282:SRL285 TBH282:TBH285 TLD282:TLD285 TUZ282:TUZ285 UEV282:UEV285 UOR282:UOR285 UYN282:UYN285 VIJ282:VIJ285 VSF282:VSF285 WCB282:WCB285 WLX282:WLX285 WVT282:WVT285 WLH686:WLH687 WBL686:WBL687 VRP686:VRP687 VHT686:VHT687 UXX686:UXX687 UOB686:UOB687 UEF686:UEF687 TUJ686:TUJ687 TKN686:TKN687 TAR686:TAR687 SQV686:SQV687 SGZ686:SGZ687 RXD686:RXD687 RNH686:RNH687 RDL686:RDL687 QTP686:QTP687 QJT686:QJT687 PZX686:PZX687 PQB686:PQB687 PGF686:PGF687 OWJ686:OWJ687 OMN686:OMN687 OCR686:OCR687 NSV686:NSV687 NIZ686:NIZ687 MZD686:MZD687 MPH686:MPH687 MFL686:MFL687 LVP686:LVP687 LLT686:LLT687 LBX686:LBX687 KSB686:KSB687 KIF686:KIF687 JYJ686:JYJ687 JON686:JON687 JER686:JER687 IUV686:IUV687 IKZ686:IKZ687 IBD686:IBD687 HRH686:HRH687 HHL686:HHL687 GXP686:GXP687 GNT686:GNT687 GDX686:GDX687 FUB686:FUB687 FKF686:FKF687 FAJ686:FAJ687 EQN686:EQN687 EGR686:EGR687 DWV686:DWV687 DMZ686:DMZ687 DDD686:DDD687 CTH686:CTH687 CJL686:CJL687 BZP686:BZP687 BPT686:BPT687 BFX686:BFX687 AWB686:AWB687 AMF686:AMF687 ACJ686:ACJ687 SN686:SN687 IR686:IR687 JH572:JH573 WVD686:WVD687 L11:L39 L565:L567 JH565:JH567 TD565:TD567 ACZ565:ACZ567 AMV565:AMV567 AWR565:AWR567 BGN565:BGN567 BQJ565:BQJ567 CAF565:CAF567 CKB565:CKB567 CTX565:CTX567 DDT565:DDT567 DNP565:DNP567 DXL565:DXL567 EHH565:EHH567 ERD565:ERD567 FAZ565:FAZ567 FKV565:FKV567 FUR565:FUR567 GEN565:GEN567 GOJ565:GOJ567 GYF565:GYF567 HIB565:HIB567 HRX565:HRX567 IBT565:IBT567 ILP565:ILP567 IVL565:IVL567 JFH565:JFH567 JPD565:JPD567 JYZ565:JYZ567 KIV565:KIV567 KSR565:KSR567 LCN565:LCN567 LMJ565:LMJ567 LWF565:LWF567 MGB565:MGB567 MPX565:MPX567 MZT565:MZT567 NJP565:NJP567 NTL565:NTL567 ODH565:ODH567 OND565:OND567 OWZ565:OWZ567 PGV565:PGV567 PQR565:PQR567 QAN565:QAN567 QKJ565:QKJ567 QUF565:QUF567 REB565:REB567 RNX565:RNX567 RXT565:RXT567 SHP565:SHP567 SRL565:SRL567 TBH565:TBH567 TLD565:TLD567 TUZ565:TUZ567 UEV565:UEV567 UOR565:UOR567 UYN565:UYN567 VIJ565:VIJ567 VSF565:VSF567 WCB565:WCB567 WLX565:WLX567 WVT565:WVT567 WVT563 WLX563 WCB563 VSF563 VIJ563 UYN563 UOR563 UEV563 TUZ563 TLD563 TBH563 SRL563 SHP563 RXT563 RNX563 REB563 QUF563 QKJ563 QAN563 PQR563 PGV563 OWZ563 OND563 ODH563 NTL563 NJP563 MZT563 MPX563 MGB563 LWF563 LMJ563 LCN563 KSR563 KIV563 JYZ563 JPD563 JFH563 IVL563 ILP563 IBT563 HRX563 HIB563 GYF563 GOJ563 GEN563 FUR563 FKV563 FAZ563 ERD563 EHH563 DXL563 DNP563 DDT563 CTX563 CKB563 CAF563 BQJ563 BGN563 AWR563 AMV563 ACZ563 TD563 JH563 L563 L569:L570 JH569:JH570 TD569:TD570 ACZ569:ACZ570 AMV569:AMV570 AWR569:AWR570 BGN569:BGN570 BQJ569:BQJ570 CAF569:CAF570 CKB569:CKB570 CTX569:CTX570 DDT569:DDT570 DNP569:DNP570 DXL569:DXL570 EHH569:EHH570 ERD569:ERD570 FAZ569:FAZ570 FKV569:FKV570 FUR569:FUR570 GEN569:GEN570 GOJ569:GOJ570 GYF569:GYF570 HIB569:HIB570 HRX569:HRX570 IBT569:IBT570 ILP569:ILP570 IVL569:IVL570 JFH569:JFH570 JPD569:JPD570 JYZ569:JYZ570 KIV569:KIV570 KSR569:KSR570 LCN569:LCN570 LMJ569:LMJ570 LWF569:LWF570 MGB569:MGB570 MPX569:MPX570 MZT569:MZT570 NJP569:NJP570 NTL569:NTL570 ODH569:ODH570 OND569:OND570 OWZ569:OWZ570 PGV569:PGV570 PQR569:PQR570 QAN569:QAN570 QKJ569:QKJ570 QUF569:QUF570 REB569:REB570 RNX569:RNX570 RXT569:RXT570 SHP569:SHP570 SRL569:SRL570 TBH569:TBH570 TLD569:TLD570 TUZ569:TUZ570 UEV569:UEV570 UOR569:UOR570 UYN569:UYN570 VIJ569:VIJ570 VSF569:VSF570 WCB569:WCB570 WLX569:WLX570 WVT569:WVT570 TD572:TD573 ACZ572:ACZ573 AMV572:AMV573 AWR572:AWR573 BGN572:BGN573 BQJ572:BQJ573 CAF572:CAF573 CKB572:CKB573 CTX572:CTX573 DDT572:DDT573 DNP572:DNP573 DXL572:DXL573 EHH572:EHH573 ERD572:ERD573 FAZ572:FAZ573 FKV572:FKV573 FUR572:FUR573 GEN572:GEN573 GOJ572:GOJ573 GYF572:GYF573 HIB572:HIB573 HRX572:HRX573 IBT572:IBT573 ILP572:ILP573 IVL572:IVL573 JFH572:JFH573 JPD572:JPD573 JYZ572:JYZ573 KIV572:KIV573 KSR572:KSR573 LCN572:LCN573 LMJ572:LMJ573 LWF572:LWF573 MGB572:MGB573 MPX572:MPX573 MZT572:MZT573 NJP572:NJP573 NTL572:NTL573 ODH572:ODH573 OND572:OND573 OWZ572:OWZ573 PGV572:PGV573 PQR572:PQR573 QAN572:QAN573 QKJ572:QKJ573 QUF572:QUF573 REB572:REB573 RNX572:RNX573 RXT572:RXT573 SHP572:SHP573 SRL572:SRL573 TBH572:TBH573 TLD572:TLD573 TUZ572:TUZ573 UEV572:UEV573 UOR572:UOR573 UYN572:UYN573 VIJ572:VIJ573 VSF572:VSF573 WCB572:WCB573 WLX572:WLX573 WVT572:WVT573 L769:L782 L741:L742 JH741:JH742 TD741:TD742 ACZ741:ACZ742 AMV741:AMV742 AWR741:AWR742 BGN741:BGN742 BQJ741:BQJ742 CAF741:CAF742 CKB741:CKB742 CTX741:CTX742 DDT741:DDT742 DNP741:DNP742 DXL741:DXL742 EHH741:EHH742 ERD741:ERD742 FAZ741:FAZ742 FKV741:FKV742 FUR741:FUR742 GEN741:GEN742 GOJ741:GOJ742 GYF741:GYF742 HIB741:HIB742 HRX741:HRX742 IBT741:IBT742 ILP741:ILP742 IVL741:IVL742 JFH741:JFH742 JPD741:JPD742 JYZ741:JYZ742 KIV741:KIV742 KSR741:KSR742 LCN741:LCN742 LMJ741:LMJ742 LWF741:LWF742 MGB741:MGB742 MPX741:MPX742 MZT741:MZT742 NJP741:NJP742 NTL741:NTL742 ODH741:ODH742 OND741:OND742 OWZ741:OWZ742 PGV741:PGV742 PQR741:PQR742 QAN741:QAN742 QKJ741:QKJ742 QUF741:QUF742 REB741:REB742 RNX741:RNX742 RXT741:RXT742 SHP741:SHP742 SRL741:SRL742 TBH741:TBH742 TLD741:TLD742 TUZ741:TUZ742 UEV741:UEV742 UOR741:UOR742 UYN741:UYN742 VIJ741:VIJ742 VSF741:VSF742 WCB741:WCB742 WLX741:WLX742 WVT741:WVT742 L572:L573 IR1037 WVD1037 SN1037 ACJ1037 AMF1037 AWB1037 BFX1037 BPT1037 BZP1037 CJL1037 CTH1037 DDD1037 DMZ1037 DWV1037 EGR1037 EQN1037 FAJ1037 FKF1037 FUB1037 GDX1037 GNT1037 GXP1037 HHL1037 HRH1037 IBD1037 IKZ1037 IUV1037 JER1037 JON1037 JYJ1037 KIF1037 KSB1037 LBX1037 LLT1037 LVP1037 MFL1037 MPH1037 MZD1037 NIZ1037 NSV1037 OCR1037 OMN1037 OWJ1037 PGF1037 PQB1037 PZX1037 QJT1037 QTP1037 RDL1037 RNH1037 RXD1037 SGZ1037 SQV1037 TAR1037 TKN1037 TUJ1037 UEF1037 UOB1037 UXX1037 VHT1037 VRP1037 WBL1037 WLH1037 L1037" xr:uid="{00000000-0002-0000-0000-000021000000}">
      <formula1>1</formula1>
      <formula2>300</formula2>
    </dataValidation>
    <dataValidation type="textLength" allowBlank="1" showInputMessage="1" showErrorMessage="1" errorTitle="Access" error="Obvezen podatek - v angleškem jeziku" prompt="Obvezen podatek" sqref="M246:M264 SO246:SO262 ACK246:ACK262 AMG246:AMG262 AWC246:AWC262 BFY246:BFY262 BPU246:BPU262 BZQ246:BZQ262 CJM246:CJM262 CTI246:CTI262 DDE246:DDE262 DNA246:DNA262 DWW246:DWW262 EGS246:EGS262 EQO246:EQO262 FAK246:FAK262 FKG246:FKG262 FUC246:FUC262 GDY246:GDY262 GNU246:GNU262 GXQ246:GXQ262 HHM246:HHM262 HRI246:HRI262 IBE246:IBE262 ILA246:ILA262 IUW246:IUW262 JES246:JES262 JOO246:JOO262 JYK246:JYK262 KIG246:KIG262 KSC246:KSC262 LBY246:LBY262 LLU246:LLU262 LVQ246:LVQ262 MFM246:MFM262 MPI246:MPI262 MZE246:MZE262 NJA246:NJA262 NSW246:NSW262 OCS246:OCS262 OMO246:OMO262 OWK246:OWK262 PGG246:PGG262 PQC246:PQC262 PZY246:PZY262 QJU246:QJU262 QTQ246:QTQ262 RDM246:RDM262 RNI246:RNI262 RXE246:RXE262 SHA246:SHA262 SQW246:SQW262 TAS246:TAS262 TKO246:TKO262 TUK246:TUK262 UEG246:UEG262 UOC246:UOC262 UXY246:UXY262 VHU246:VHU262 VRQ246:VRQ262 WBM246:WBM262 WLI246:WLI262 WVE246:WVE262 M275 IS273 SO273 ACK273 AMG273 AWC273 BFY273 BPU273 BZQ273 CJM273 CTI273 DDE273 DNA273 DWW273 EGS273 EQO273 FAK273 FKG273 FUC273 GDY273 GNU273 GXQ273 HHM273 HRI273 IBE273 ILA273 IUW273 JES273 JOO273 JYK273 KIG273 KSC273 LBY273 LLU273 LVQ273 MFM273 MPI273 MZE273 NJA273 NSW273 OCS273 OMO273 OWK273 PGG273 PQC273 PZY273 QJU273 QTQ273 RDM273 RNI273 RXE273 SHA273 SQW273 TAS273 TKO273 TUK273 UEG273 UOC273 UXY273 VHU273 VRQ273 WBM273 WLI273 WVE273 IS246:IS262 SNZ733 M494 M656 WVE499:WVE501 IS769:IS780 SO769:SO780 ACK769:ACK780 AMG769:AMG780 AWC769:AWC780 BFY769:BFY780 BPU769:BPU780 BZQ769:BZQ780 CJM769:CJM780 CTI769:CTI780 DDE769:DDE780 DNA769:DNA780 DWW769:DWW780 EGS769:EGS780 EQO769:EQO780 FAK769:FAK780 FKG769:FKG780 FUC769:FUC780 GDY769:GDY780 GNU769:GNU780 GXQ769:GXQ780 HHM769:HHM780 HRI769:HRI780 IBE769:IBE780 ILA769:ILA780 IUW769:IUW780 JES769:JES780 JOO769:JOO780 JYK769:JYK780 KIG769:KIG780 KSC769:KSC780 LBY769:LBY780 LLU769:LLU780 LVQ769:LVQ780 MFM769:MFM780 MPI769:MPI780 MZE769:MZE780 NJA769:NJA780 NSW769:NSW780 OCS769:OCS780 OMO769:OMO780 OWK769:OWK780 PGG769:PGG780 PQC769:PQC780 PZY769:PZY780 QJU769:QJU780 QTQ769:QTQ780 RDM769:RDM780 RNI769:RNI780 RXE769:RXE780 SHA769:SHA780 SQW769:SQW780 TAS769:TAS780 TKO769:TKO780 TUK769:TUK780 UEG769:UEG780 UOC769:UOC780 UXY769:UXY780 VHU769:VHU780 VRQ769:VRQ780 WBM769:WBM780 WLI769:WLI780 WVE769:WVE780 M385 WLI736 WBM736 VRQ736 VHU736 UXY736 UOC736 UEG736 TUK736 TKO736 TAS736 SQW736 SHA736 RXE736 RNI736 RDM736 QTQ736 QJU736 PZY736 PQC736 PGG736 OWK736 OMO736 OCS736 NSW736 NJA736 MZE736 MPI736 MFM736 LVQ736 LLU736 LBY736 KSC736 KIG736 JYK736 JOO736 JES736 IUW736 ILA736 IBE736 HRI736 HHM736 GXQ736 GNU736 GDY736 FUC736 FKG736 FAK736 EQO736 EGS736 DWW736 DNA736 DDE736 CTI736 CJM736 BZQ736 BPU736 BFY736 AWC736 AMG736 ACK736 SO736 IS736 M736 M499:M501 IS499:IS501 SO499:SO501 ACK499:ACK501 AMG499:AMG501 AWC499:AWC501 BFY499:BFY501 BPU499:BPU501 BZQ499:BZQ501 CJM499:CJM501 CTI499:CTI501 DDE499:DDE501 DNA499:DNA501 DWW499:DWW501 EGS499:EGS501 EQO499:EQO501 FAK499:FAK501 FKG499:FKG501 FUC499:FUC501 GDY499:GDY501 GNU499:GNU501 GXQ499:GXQ501 HHM499:HHM501 HRI499:HRI501 IBE499:IBE501 ILA499:ILA501 IUW499:IUW501 JES499:JES501 JOO499:JOO501 JYK499:JYK501 KIG499:KIG501 KSC499:KSC501 LBY499:LBY501 LLU499:LLU501 LVQ499:LVQ501 MFM499:MFM501 MPI499:MPI501 MZE499:MZE501 NJA499:NJA501 NSW499:NSW501 OCS499:OCS501 OMO499:OMO501 OWK499:OWK501 PGG499:PGG501 PQC499:PQC501 PZY499:PZY501 QJU499:QJU501 QTQ499:QTQ501 RDM499:RDM501 RNI499:RNI501 RXE499:RXE501 SHA499:SHA501 SQW499:SQW501 TAS499:TAS501 TKO499:TKO501 TUK499:TUK501 UEG499:UEG501 UOC499:UOC501 UXY499:UXY501 VHU499:VHU501 VRQ499:VRQ501 WBM499:WBM501 WLI499:WLI501 WVE276:WVE277 WLI276:WLI277 WBM276:WBM277 VRQ276:VRQ277 VHU276:VHU277 UXY276:UXY277 UOC276:UOC277 UEG276:UEG277 TUK276:TUK277 TKO276:TKO277 TAS276:TAS277 SQW276:SQW277 SHA276:SHA277 RXE276:RXE277 RNI276:RNI277 RDM276:RDM277 QTQ276:QTQ277 QJU276:QJU277 PZY276:PZY277 PQC276:PQC277 PGG276:PGG277 OWK276:OWK277 OMO276:OMO277 OCS276:OCS277 NSW276:NSW277 NJA276:NJA277 MZE276:MZE277 MPI276:MPI277 MFM276:MFM277 LVQ276:LVQ277 LLU276:LLU277 LBY276:LBY277 KSC276:KSC277 KIG276:KIG277 JYK276:JYK277 JOO276:JOO277 JES276:JES277 IUW276:IUW277 ILA276:ILA277 IBE276:IBE277 HRI276:HRI277 HHM276:HHM277 GXQ276:GXQ277 GNU276:GNU277 GDY276:GDY277 FUC276:FUC277 FKG276:FKG277 FAK276:FAK277 EQO276:EQO277 EGS276:EGS277 DWW276:DWW277 DNA276:DNA277 DDE276:DDE277 CTI276:CTI277 CJM276:CJM277 BZQ276:BZQ277 BPU276:BPU277 BFY276:BFY277 AWC276:AWC277 AMG276:AMG277 ACK276:ACK277 SO276:SO277 IS276:IS277 M282:M286 WVE736 M733 FV733 PR733 ZN733 AJJ733 ATF733 BDB733 BMX733 BWT733 CGP733 CQL733 DAH733 DKD733 DTZ733 EDV733 ENR733 EXN733 FHJ733 FRF733 GBB733 GKX733 GUT733 HEP733 HOL733 HYH733 IID733 IRZ733 JBV733 JLR733 JVN733 KFJ733 KPF733 KZB733 LIX733 LST733 MCP733 MML733 MWH733 NGD733 NPZ733 NZV733 OJR733 OTN733 PDJ733 PNF733 PXB733 QGX733 QQT733 RAP733 RKL733 RUH733 SED733 SO9:SO10 ACK9:ACK10 AMG9:AMG10 AWC9:AWC10 BFY9:BFY10 BPU9:BPU10 BZQ9:BZQ10 CJM9:CJM10 CTI9:CTI10 DDE9:DDE10 DNA9:DNA10 DWW9:DWW10 EGS9:EGS10 EQO9:EQO10 FAK9:FAK10 FKG9:FKG10 FUC9:FUC10 GDY9:GDY10 GNU9:GNU10 GXQ9:GXQ10 HHM9:HHM10 HRI9:HRI10 IBE9:IBE10 ILA9:ILA10 IUW9:IUW10 JES9:JES10 JOO9:JOO10 JYK9:JYK10 KIG9:KIG10 KSC9:KSC10 LBY9:LBY10 LLU9:LLU10 LVQ9:LVQ10 MFM9:MFM10 MPI9:MPI10 MZE9:MZE10 NJA9:NJA10 NSW9:NSW10 OCS9:OCS10 OMO9:OMO10 OWK9:OWK10 PGG9:PGG10 PQC9:PQC10 PZY9:PZY10 QJU9:QJU10 QTQ9:QTQ10 RDM9:RDM10 RNI9:RNI10 RXE9:RXE10 SHA9:SHA10 SQW9:SQW10 TAS9:TAS10 TKO9:TKO10 TUK9:TUK10 UEG9:UEG10 UOC9:UOC10 UXY9:UXY10 VHU9:VHU10 VRQ9:VRQ10 WBM9:WBM10 WLI9:WLI10 WVE9:WVE10 JI11:JI39 IS9:IS10 TE11:TE39 ADA11:ADA39 AMW11:AMW39 AWS11:AWS39 BGO11:BGO39 BQK11:BQK39 CAG11:CAG39 CKC11:CKC39 CTY11:CTY39 DDU11:DDU39 DNQ11:DNQ39 DXM11:DXM39 EHI11:EHI39 ERE11:ERE39 FBA11:FBA39 FKW11:FKW39 FUS11:FUS39 GEO11:GEO39 GOK11:GOK39 GYG11:GYG39 HIC11:HIC39 HRY11:HRY39 IBU11:IBU39 ILQ11:ILQ39 IVM11:IVM39 JFI11:JFI39 JPE11:JPE39 JZA11:JZA39 KIW11:KIW39 KSS11:KSS39 LCO11:LCO39 LMK11:LMK39 LWG11:LWG39 MGC11:MGC39 MPY11:MPY39 MZU11:MZU39 NJQ11:NJQ39 NTM11:NTM39 ODI11:ODI39 ONE11:ONE39 OXA11:OXA39 PGW11:PGW39 PQS11:PQS39 QAO11:QAO39 QKK11:QKK39 QUG11:QUG39 REC11:REC39 RNY11:RNY39 RXU11:RXU39 SHQ11:SHQ39 SRM11:SRM39 TBI11:TBI39 TLE11:TLE39 TVA11:TVA39 UEW11:UEW39 UOS11:UOS39 UYO11:UYO39 VIK11:VIK39 VSG11:VSG39 WCC11:WCC39 WLY11:WLY39 WVU11:WVU39 M136:M227 JI136:JI227 TE136:TE227 ADA136:ADA227 AMW136:AMW227 AWS136:AWS227 BGO136:BGO227 BQK136:BQK227 CAG136:CAG227 CKC136:CKC227 CTY136:CTY227 DDU136:DDU227 DNQ136:DNQ227 DXM136:DXM227 EHI136:EHI227 ERE136:ERE227 FBA136:FBA227 FKW136:FKW227 FUS136:FUS227 GEO136:GEO227 GOK136:GOK227 GYG136:GYG227 HIC136:HIC227 HRY136:HRY227 IBU136:IBU227 ILQ136:ILQ227 IVM136:IVM227 JFI136:JFI227 JPE136:JPE227 JZA136:JZA227 KIW136:KIW227 KSS136:KSS227 LCO136:LCO227 LMK136:LMK227 LWG136:LWG227 MGC136:MGC227 MPY136:MPY227 MZU136:MZU227 NJQ136:NJQ227 NTM136:NTM227 ODI136:ODI227 ONE136:ONE227 OXA136:OXA227 PGW136:PGW227 PQS136:PQS227 QAO136:QAO227 QKK136:QKK227 QUG136:QUG227 REC136:REC227 RNY136:RNY227 RXU136:RXU227 SHQ136:SHQ227 SRM136:SRM227 TBI136:TBI227 TLE136:TLE227 TVA136:TVA227 UEW136:UEW227 UOS136:UOS227 UYO136:UYO227 VIK136:VIK227 VSG136:VSG227 WCC136:WCC227 WLY136:WLY227 WVU136:WVU227 JI282:JI285 TE282:TE285 ADA282:ADA285 AMW282:AMW285 AWS282:AWS285 BGO282:BGO285 BQK282:BQK285 CAG282:CAG285 CKC282:CKC285 CTY282:CTY285 DDU282:DDU285 DNQ282:DNQ285 DXM282:DXM285 EHI282:EHI285 ERE282:ERE285 FBA282:FBA285 FKW282:FKW285 FUS282:FUS285 GEO282:GEO285 GOK282:GOK285 GYG282:GYG285 HIC282:HIC285 HRY282:HRY285 IBU282:IBU285 ILQ282:ILQ285 IVM282:IVM285 JFI282:JFI285 JPE282:JPE285 JZA282:JZA285 KIW282:KIW285 KSS282:KSS285 LCO282:LCO285 LMK282:LMK285 LWG282:LWG285 MGC282:MGC285 MPY282:MPY285 MZU282:MZU285 NJQ282:NJQ285 NTM282:NTM285 ODI282:ODI285 ONE282:ONE285 OXA282:OXA285 PGW282:PGW285 PQS282:PQS285 QAO282:QAO285 QKK282:QKK285 QUG282:QUG285 REC282:REC285 RNY282:RNY285 RXU282:RXU285 SHQ282:SHQ285 SRM282:SRM285 TBI282:TBI285 TLE282:TLE285 TVA282:TVA285 UEW282:UEW285 UOS282:UOS285 UYO282:UYO285 VIK282:VIK285 VSG282:VSG285 WCC282:WCC285 WLY282:WLY285 WVU282:WVU285 WLI686:WLI687 WBM686:WBM687 VRQ686:VRQ687 VHU686:VHU687 UXY686:UXY687 UOC686:UOC687 UEG686:UEG687 TUK686:TUK687 TKO686:TKO687 TAS686:TAS687 SQW686:SQW687 SHA686:SHA687 RXE686:RXE687 RNI686:RNI687 RDM686:RDM687 QTQ686:QTQ687 QJU686:QJU687 PZY686:PZY687 PQC686:PQC687 PGG686:PGG687 OWK686:OWK687 OMO686:OMO687 OCS686:OCS687 NSW686:NSW687 NJA686:NJA687 MZE686:MZE687 MPI686:MPI687 MFM686:MFM687 LVQ686:LVQ687 LLU686:LLU687 LBY686:LBY687 KSC686:KSC687 KIG686:KIG687 JYK686:JYK687 JOO686:JOO687 JES686:JES687 IUW686:IUW687 ILA686:ILA687 IBE686:IBE687 HRI686:HRI687 HHM686:HHM687 GXQ686:GXQ687 GNU686:GNU687 GDY686:GDY687 FUC686:FUC687 FKG686:FKG687 FAK686:FAK687 EQO686:EQO687 EGS686:EGS687 DWW686:DWW687 DNA686:DNA687 DDE686:DDE687 CTI686:CTI687 CJM686:CJM687 BZQ686:BZQ687 BPU686:BPU687 BFY686:BFY687 AWC686:AWC687 AMG686:AMG687 ACK686:ACK687 SO686:SO687 IS686:IS687 JI572:JI573 WVE686:WVE687 M9:M39 M565 JI565 TE565 ADA565 AMW565 AWS565 BGO565 BQK565 CAG565 CKC565 CTY565 DDU565 DNQ565 DXM565 EHI565 ERE565 FBA565 FKW565 FUS565 GEO565 GOK565 GYG565 HIC565 HRY565 IBU565 ILQ565 IVM565 JFI565 JPE565 JZA565 KIW565 KSS565 LCO565 LMK565 LWG565 MGC565 MPY565 MZU565 NJQ565 NTM565 ODI565 ONE565 OXA565 PGW565 PQS565 QAO565 QKK565 QUG565 REC565 RNY565 RXU565 SHQ565 SRM565 TBI565 TLE565 TVA565 UEW565 UOS565 UYO565 VIK565 VSG565 WCC565 WLY565 WVU565 M567 JI567 TE567 ADA567 AMW567 AWS567 BGO567 BQK567 CAG567 CKC567 CTY567 DDU567 DNQ567 DXM567 EHI567 ERE567 FBA567 FKW567 FUS567 GEO567 GOK567 GYG567 HIC567 HRY567 IBU567 ILQ567 IVM567 JFI567 JPE567 JZA567 KIW567 KSS567 LCO567 LMK567 LWG567 MGC567 MPY567 MZU567 NJQ567 NTM567 ODI567 ONE567 OXA567 PGW567 PQS567 QAO567 QKK567 QUG567 REC567 RNY567 RXU567 SHQ567 SRM567 TBI567 TLE567 TVA567 UEW567 UOS567 UYO567 VIK567 VSG567 WCC567 WLY567 WVU567 WVU563 WLY563 WCC563 VSG563 VIK563 UYO563 UOS563 UEW563 TVA563 TLE563 TBI563 SRM563 SHQ563 RXU563 RNY563 REC563 QUG563 QKK563 QAO563 PQS563 PGW563 OXA563 ONE563 ODI563 NTM563 NJQ563 MZU563 MPY563 MGC563 LWG563 LMK563 LCO563 KSS563 KIW563 JZA563 JPE563 JFI563 IVM563 ILQ563 IBU563 HRY563 HIC563 GYG563 GOK563 GEO563 FUS563 FKW563 FBA563 ERE563 EHI563 DXM563 DNQ563 DDU563 CTY563 CKC563 CAG563 BQK563 BGO563 AWS563 AMW563 ADA563 TE563 JI563 M563 M569:M570 JI569:JI570 TE569:TE570 ADA569:ADA570 AMW569:AMW570 AWS569:AWS570 BGO569:BGO570 BQK569:BQK570 CAG569:CAG570 CKC569:CKC570 CTY569:CTY570 DDU569:DDU570 DNQ569:DNQ570 DXM569:DXM570 EHI569:EHI570 ERE569:ERE570 FBA569:FBA570 FKW569:FKW570 FUS569:FUS570 GEO569:GEO570 GOK569:GOK570 GYG569:GYG570 HIC569:HIC570 HRY569:HRY570 IBU569:IBU570 ILQ569:ILQ570 IVM569:IVM570 JFI569:JFI570 JPE569:JPE570 JZA569:JZA570 KIW569:KIW570 KSS569:KSS570 LCO569:LCO570 LMK569:LMK570 LWG569:LWG570 MGC569:MGC570 MPY569:MPY570 MZU569:MZU570 NJQ569:NJQ570 NTM569:NTM570 ODI569:ODI570 ONE569:ONE570 OXA569:OXA570 PGW569:PGW570 PQS569:PQS570 QAO569:QAO570 QKK569:QKK570 QUG569:QUG570 REC569:REC570 RNY569:RNY570 RXU569:RXU570 SHQ569:SHQ570 SRM569:SRM570 TBI569:TBI570 TLE569:TLE570 TVA569:TVA570 UEW569:UEW570 UOS569:UOS570 UYO569:UYO570 VIK569:VIK570 VSG569:VSG570 WCC569:WCC570 WLY569:WLY570 WVU569:WVU570 TE572:TE573 ADA572:ADA573 AMW572:AMW573 AWS572:AWS573 BGO572:BGO573 BQK572:BQK573 CAG572:CAG573 CKC572:CKC573 CTY572:CTY573 DDU572:DDU573 DNQ572:DNQ573 DXM572:DXM573 EHI572:EHI573 ERE572:ERE573 FBA572:FBA573 FKW572:FKW573 FUS572:FUS573 GEO572:GEO573 GOK572:GOK573 GYG572:GYG573 HIC572:HIC573 HRY572:HRY573 IBU572:IBU573 ILQ572:ILQ573 IVM572:IVM573 JFI572:JFI573 JPE572:JPE573 JZA572:JZA573 KIW572:KIW573 KSS572:KSS573 LCO572:LCO573 LMK572:LMK573 LWG572:LWG573 MGC572:MGC573 MPY572:MPY573 MZU572:MZU573 NJQ572:NJQ573 NTM572:NTM573 ODI572:ODI573 ONE572:ONE573 OXA572:OXA573 PGW572:PGW573 PQS572:PQS573 QAO572:QAO573 QKK572:QKK573 QUG572:QUG573 REC572:REC573 RNY572:RNY573 RXU572:RXU573 SHQ572:SHQ573 SRM572:SRM573 TBI572:TBI573 TLE572:TLE573 TVA572:TVA573 UEW572:UEW573 UOS572:UOS573 UYO572:UYO573 VIK572:VIK573 VSG572:VSG573 WCC572:WCC573 WLY572:WLY573 WVU572:WVU573 M769:M782 M741:M742 JI741:JI742 TE741:TE742 ADA741:ADA742 AMW741:AMW742 AWS741:AWS742 BGO741:BGO742 BQK741:BQK742 CAG741:CAG742 CKC741:CKC742 CTY741:CTY742 DDU741:DDU742 DNQ741:DNQ742 DXM741:DXM742 EHI741:EHI742 ERE741:ERE742 FBA741:FBA742 FKW741:FKW742 FUS741:FUS742 GEO741:GEO742 GOK741:GOK742 GYG741:GYG742 HIC741:HIC742 HRY741:HRY742 IBU741:IBU742 ILQ741:ILQ742 IVM741:IVM742 JFI741:JFI742 JPE741:JPE742 JZA741:JZA742 KIW741:KIW742 KSS741:KSS742 LCO741:LCO742 LMK741:LMK742 LWG741:LWG742 MGC741:MGC742 MPY741:MPY742 MZU741:MZU742 NJQ741:NJQ742 NTM741:NTM742 ODI741:ODI742 ONE741:ONE742 OXA741:OXA742 PGW741:PGW742 PQS741:PQS742 QAO741:QAO742 QKK741:QKK742 QUG741:QUG742 REC741:REC742 RNY741:RNY742 RXU741:RXU742 SHQ741:SHQ742 SRM741:SRM742 TBI741:TBI742 TLE741:TLE742 TVA741:TVA742 UEW741:UEW742 UOS741:UOS742 UYO741:UYO742 VIK741:VIK742 VSG741:VSG742 WCC741:WCC742 WLY741:WLY742 WVU741:WVU742 M572:M573 IS1037 WVE1037 SO1037 ACK1037 AMG1037 AWC1037 BFY1037 BPU1037 BZQ1037 CJM1037 CTI1037 DDE1037 DNA1037 DWW1037 EGS1037 EQO1037 FAK1037 FKG1037 FUC1037 GDY1037 GNU1037 GXQ1037 HHM1037 HRI1037 IBE1037 ILA1037 IUW1037 JES1037 JOO1037 JYK1037 KIG1037 KSC1037 LBY1037 LLU1037 LVQ1037 MFM1037 MPI1037 MZE1037 NJA1037 NSW1037 OCS1037 OMO1037 OWK1037 PGG1037 PQC1037 PZY1037 QJU1037 QTQ1037 RDM1037 RNI1037 RXE1037 SHA1037 SQW1037 TAS1037 TKO1037 TUK1037 UEG1037 UOC1037 UXY1037 VHU1037 VRQ1037 WBM1037 WLI1037 M1037" xr:uid="{00000000-0002-0000-0000-000022000000}">
      <formula1>1</formula1>
      <formula2>300</formula2>
    </dataValidation>
    <dataValidation type="textLength" allowBlank="1" showInputMessage="1" showErrorMessage="1" errorTitle="namembnost" error="Obvezen podatek!" prompt="Obvezen podatek" sqref="N246:N264 SP246:SP262 ACL246:ACL262 AMH246:AMH262 AWD246:AWD262 BFZ246:BFZ262 BPV246:BPV262 BZR246:BZR262 CJN246:CJN262 CTJ246:CTJ262 DDF246:DDF262 DNB246:DNB262 DWX246:DWX262 EGT246:EGT262 EQP246:EQP262 FAL246:FAL262 FKH246:FKH262 FUD246:FUD262 GDZ246:GDZ262 GNV246:GNV262 GXR246:GXR262 HHN246:HHN262 HRJ246:HRJ262 IBF246:IBF262 ILB246:ILB262 IUX246:IUX262 JET246:JET262 JOP246:JOP262 JYL246:JYL262 KIH246:KIH262 KSD246:KSD262 LBZ246:LBZ262 LLV246:LLV262 LVR246:LVR262 MFN246:MFN262 MPJ246:MPJ262 MZF246:MZF262 NJB246:NJB262 NSX246:NSX262 OCT246:OCT262 OMP246:OMP262 OWL246:OWL262 PGH246:PGH262 PQD246:PQD262 PZZ246:PZZ262 QJV246:QJV262 QTR246:QTR262 RDN246:RDN262 RNJ246:RNJ262 RXF246:RXF262 SHB246:SHB262 SQX246:SQX262 TAT246:TAT262 TKP246:TKP262 TUL246:TUL262 UEH246:UEH262 UOD246:UOD262 UXZ246:UXZ262 VHV246:VHV262 VRR246:VRR262 WBN246:WBN262 WLJ246:WLJ262 WVF246:WVF262 N274:N275 IT272:IT273 SP272:SP273 ACL272:ACL273 AMH272:AMH273 AWD272:AWD273 BFZ272:BFZ273 BPV272:BPV273 BZR272:BZR273 CJN272:CJN273 CTJ272:CTJ273 DDF272:DDF273 DNB272:DNB273 DWX272:DWX273 EGT272:EGT273 EQP272:EQP273 FAL272:FAL273 FKH272:FKH273 FUD272:FUD273 GDZ272:GDZ273 GNV272:GNV273 GXR272:GXR273 HHN272:HHN273 HRJ272:HRJ273 IBF272:IBF273 ILB272:ILB273 IUX272:IUX273 JET272:JET273 JOP272:JOP273 JYL272:JYL273 KIH272:KIH273 KSD272:KSD273 LBZ272:LBZ273 LLV272:LLV273 LVR272:LVR273 MFN272:MFN273 MPJ272:MPJ273 MZF272:MZF273 NJB272:NJB273 NSX272:NSX273 OCT272:OCT273 OMP272:OMP273 OWL272:OWL273 PGH272:PGH273 PQD272:PQD273 PZZ272:PZZ273 QJV272:QJV273 QTR272:QTR273 RDN272:RDN273 RNJ272:RNJ273 RXF272:RXF273 SHB272:SHB273 SQX272:SQX273 TAT272:TAT273 TKP272:TKP273 TUL272:TUL273 UEH272:UEH273 UOD272:UOD273 UXZ272:UXZ273 VHV272:VHV273 VRR272:VRR273 WBN272:WBN273 WLJ272:WLJ273 WVF272:WVF273 WVF736 N494 N497 N656 IT246:IT262 N9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IT769:IT780 SP769:SP780 ACL769:ACL780 AMH769:AMH780 AWD769:AWD780 BFZ769:BFZ780 BPV769:BPV780 BZR769:BZR780 CJN769:CJN780 CTJ769:CTJ780 DDF769:DDF780 DNB769:DNB780 DWX769:DWX780 EGT769:EGT780 EQP769:EQP780 FAL769:FAL780 FKH769:FKH780 FUD769:FUD780 GDZ769:GDZ780 GNV769:GNV780 GXR769:GXR780 HHN769:HHN780 HRJ769:HRJ780 IBF769:IBF780 ILB769:ILB780 IUX769:IUX780 JET769:JET780 JOP769:JOP780 JYL769:JYL780 KIH769:KIH780 KSD769:KSD780 LBZ769:LBZ780 LLV769:LLV780 LVR769:LVR780 MFN769:MFN780 MPJ769:MPJ780 MZF769:MZF780 NJB769:NJB780 NSX769:NSX780 OCT769:OCT780 OMP769:OMP780 OWL769:OWL780 PGH769:PGH780 PQD769:PQD780 PZZ769:PZZ780 QJV769:QJV780 QTR769:QTR780 RDN769:RDN780 RNJ769:RNJ780 RXF769:RXF780 SHB769:SHB780 SQX769:SQX780 TAT769:TAT780 TKP769:TKP780 TUL769:TUL780 UEH769:UEH780 UOD769:UOD780 UXZ769:UXZ780 VHV769:VHV780 VRR769:VRR780 WBN769:WBN780 WLJ769:WLJ780 WVF769:WVF780 WVF499:WVF501 N385 WLJ736 WBN736 VRR736 VHV736 UXZ736 UOD736 UEH736 TUL736 TKP736 TAT736 SQX736 SHB736 RXF736 RNJ736 RDN736 QTR736 QJV736 PZZ736 PQD736 PGH736 OWL736 OMP736 OCT736 NSX736 NJB736 MZF736 MPJ736 MFN736 LVR736 LLV736 LBZ736 KSD736 KIH736 JYL736 JOP736 JET736 IUX736 ILB736 IBF736 HRJ736 HHN736 GXR736 GNV736 GDZ736 FUD736 FKH736 FAL736 EQP736 EGT736 DWX736 DNB736 DDF736 CTJ736 CJN736 BZR736 BPV736 BFZ736 AWD736 AMH736 ACL736 SP736 IT736 N736 N499:N501 IT499:IT501 SP499:SP501 ACL499:ACL501 AMH499:AMH501 AWD499:AWD501 BFZ499:BFZ501 BPV499:BPV501 BZR499:BZR501 CJN499:CJN501 CTJ499:CTJ501 DDF499:DDF501 DNB499:DNB501 DWX499:DWX501 EGT499:EGT501 EQP499:EQP501 FAL499:FAL501 FKH499:FKH501 FUD499:FUD501 GDZ499:GDZ501 GNV499:GNV501 GXR499:GXR501 HHN499:HHN501 HRJ499:HRJ501 IBF499:IBF501 ILB499:ILB501 IUX499:IUX501 JET499:JET501 JOP499:JOP501 JYL499:JYL501 KIH499:KIH501 KSD499:KSD501 LBZ499:LBZ501 LLV499:LLV501 LVR499:LVR501 MFN499:MFN501 MPJ499:MPJ501 MZF499:MZF501 NJB499:NJB501 NSX499:NSX501 OCT499:OCT501 OMP499:OMP501 OWL499:OWL501 PGH499:PGH501 PQD499:PQD501 PZZ499:PZZ501 QJV499:QJV501 QTR499:QTR501 RDN499:RDN501 RNJ499:RNJ501 RXF499:RXF501 SHB499:SHB501 SQX499:SQX501 TAT499:TAT501 TKP499:TKP501 TUL499:TUL501 UEH499:UEH501 UOD499:UOD501 UXZ499:UXZ501 VHV499:VHV501 VRR499:VRR501 WBN499:WBN501 WLJ499:WLJ501 N277 WVF275:WVF277 WLJ275:WLJ277 WBN275:WBN277 VRR275:VRR277 VHV275:VHV277 UXZ275:UXZ277 UOD275:UOD277 UEH275:UEH277 TUL275:TUL277 TKP275:TKP277 TAT275:TAT277 SQX275:SQX277 SHB275:SHB277 RXF275:RXF277 RNJ275:RNJ277 RDN275:RDN277 QTR275:QTR277 QJV275:QJV277 PZZ275:PZZ277 PQD275:PQD277 PGH275:PGH277 OWL275:OWL277 OMP275:OMP277 OCT275:OCT277 NSX275:NSX277 NJB275:NJB277 MZF275:MZF277 MPJ275:MPJ277 MFN275:MFN277 LVR275:LVR277 LLV275:LLV277 LBZ275:LBZ277 KSD275:KSD277 KIH275:KIH277 JYL275:JYL277 JOP275:JOP277 JET275:JET277 IUX275:IUX277 ILB275:ILB277 IBF275:IBF277 HRJ275:HRJ277 HHN275:HHN277 GXR275:GXR277 GNV275:GNV277 GDZ275:GDZ277 FUD275:FUD277 FKH275:FKH277 FAL275:FAL277 EQP275:EQP277 EGT275:EGT277 DWX275:DWX277 DNB275:DNB277 DDF275:DDF277 CTJ275:CTJ277 CJN275:CJN277 BZR275:BZR277 BPV275:BPV277 BFZ275:BFZ277 AWD275:AWD277 AMH275:AMH277 ACL275:ACL277 SP275:SP277 IT275:IT277 N282:N286 N769:N782 N36:N38 JJ36:JJ38 TF36:TF38 ADB36:ADB38 AMX36:AMX38 AWT36:AWT38 BGP36:BGP38 BQL36:BQL38 CAH36:CAH38 CKD36:CKD38 CTZ36:CTZ38 DDV36:DDV38 DNR36:DNR38 DXN36:DXN38 EHJ36:EHJ38 ERF36:ERF38 FBB36:FBB38 FKX36:FKX38 FUT36:FUT38 GEP36:GEP38 GOL36:GOL38 GYH36:GYH38 HID36:HID38 HRZ36:HRZ38 IBV36:IBV38 ILR36:ILR38 IVN36:IVN38 JFJ36:JFJ38 JPF36:JPF38 JZB36:JZB38 KIX36:KIX38 KST36:KST38 LCP36:LCP38 LML36:LML38 LWH36:LWH38 MGD36:MGD38 MPZ36:MPZ38 MZV36:MZV38 NJR36:NJR38 NTN36:NTN38 ODJ36:ODJ38 ONF36:ONF38 OXB36:OXB38 PGX36:PGX38 PQT36:PQT38 QAP36:QAP38 QKL36:QKL38 QUH36:QUH38 RED36:RED38 RNZ36:RNZ38 RXV36:RXV38 SHR36:SHR38 SRN36:SRN38 TBJ36:TBJ38 TLF36:TLF38 TVB36:TVB38 UEX36:UEX38 UOT36:UOT38 UYP36:UYP38 VIL36:VIL38 VSH36:VSH38 WCD36:WCD38 WLZ36:WLZ38 WVV36:WVV38 N11:N34 JJ11:JJ34 TF11:TF34 ADB11:ADB34 AMX11:AMX34 AWT11:AWT34 BGP11:BGP34 BQL11:BQL34 CAH11:CAH34 CKD11:CKD34 CTZ11:CTZ34 DDV11:DDV34 DNR11:DNR34 DXN11:DXN34 EHJ11:EHJ34 ERF11:ERF34 FBB11:FBB34 FKX11:FKX34 FUT11:FUT34 GEP11:GEP34 GOL11:GOL34 GYH11:GYH34 HID11:HID34 HRZ11:HRZ34 IBV11:IBV34 ILR11:ILR34 IVN11:IVN34 JFJ11:JFJ34 JPF11:JPF34 JZB11:JZB34 KIX11:KIX34 KST11:KST34 LCP11:LCP34 LML11:LML34 LWH11:LWH34 MGD11:MGD34 MPZ11:MPZ34 MZV11:MZV34 NJR11:NJR34 NTN11:NTN34 ODJ11:ODJ34 ONF11:ONF34 OXB11:OXB34 PGX11:PGX34 PQT11:PQT34 QAP11:QAP34 QKL11:QKL34 QUH11:QUH34 RED11:RED34 RNZ11:RNZ34 RXV11:RXV34 SHR11:SHR34 SRN11:SRN34 TBJ11:TBJ34 TLF11:TLF34 TVB11:TVB34 UEX11:UEX34 UOT11:UOT34 UYP11:UYP34 VIL11:VIL34 VSH11:VSH34 WCD11:WCD34 WLZ11:WLZ34 WVV11:WVV34 O228 JK228 TG228 ADC228 AMY228 AWU228 BGQ228 BQM228 CAI228 CKE228 CUA228 DDW228 DNS228 DXO228 EHK228 ERG228 FBC228 FKY228 FUU228 GEQ228 GOM228 GYI228 HIE228 HSA228 IBW228 ILS228 IVO228 JFK228 JPG228 JZC228 KIY228 KSU228 LCQ228 LMM228 LWI228 MGE228 MQA228 MZW228 NJS228 NTO228 ODK228 ONG228 OXC228 PGY228 PQU228 QAQ228 QKM228 QUI228 REE228 ROA228 RXW228 SHS228 SRO228 TBK228 TLG228 TVC228 UEY228 UOU228 UYQ228 VIM228 VSI228 WCE228 WMA228 WVW228 N136:N227 JJ136:JJ227 TF136:TF227 ADB136:ADB227 AMX136:AMX227 AWT136:AWT227 BGP136:BGP227 BQL136:BQL227 CAH136:CAH227 CKD136:CKD227 CTZ136:CTZ227 DDV136:DDV227 DNR136:DNR227 DXN136:DXN227 EHJ136:EHJ227 ERF136:ERF227 FBB136:FBB227 FKX136:FKX227 FUT136:FUT227 GEP136:GEP227 GOL136:GOL227 GYH136:GYH227 HID136:HID227 HRZ136:HRZ227 IBV136:IBV227 ILR136:ILR227 IVN136:IVN227 JFJ136:JFJ227 JPF136:JPF227 JZB136:JZB227 KIX136:KIX227 KST136:KST227 LCP136:LCP227 LML136:LML227 LWH136:LWH227 MGD136:MGD227 MPZ136:MPZ227 MZV136:MZV227 NJR136:NJR227 NTN136:NTN227 ODJ136:ODJ227 ONF136:ONF227 OXB136:OXB227 PGX136:PGX227 PQT136:PQT227 QAP136:QAP227 QKL136:QKL227 QUH136:QUH227 RED136:RED227 RNZ136:RNZ227 RXV136:RXV227 SHR136:SHR227 SRN136:SRN227 TBJ136:TBJ227 TLF136:TLF227 TVB136:TVB227 UEX136:UEX227 UOT136:UOT227 UYP136:UYP227 VIL136:VIL227 VSH136:VSH227 WCD136:WCD227 WLZ136:WLZ227 WVV136:WVV227 JJ282:JJ285 TF282:TF285 ADB282:ADB285 AMX282:AMX285 AWT282:AWT285 BGP282:BGP285 BQL282:BQL285 CAH282:CAH285 CKD282:CKD285 CTZ282:CTZ285 DDV282:DDV285 DNR282:DNR285 DXN282:DXN285 EHJ282:EHJ285 ERF282:ERF285 FBB282:FBB285 FKX282:FKX285 FUT282:FUT285 GEP282:GEP285 GOL282:GOL285 GYH282:GYH285 HID282:HID285 HRZ282:HRZ285 IBV282:IBV285 ILR282:ILR285 IVN282:IVN285 JFJ282:JFJ285 JPF282:JPF285 JZB282:JZB285 KIX282:KIX285 KST282:KST285 LCP282:LCP285 LML282:LML285 LWH282:LWH285 MGD282:MGD285 MPZ282:MPZ285 MZV282:MZV285 NJR282:NJR285 NTN282:NTN285 ODJ282:ODJ285 ONF282:ONF285 OXB282:OXB285 PGX282:PGX285 PQT282:PQT285 QAP282:QAP285 QKL282:QKL285 QUH282:QUH285 RED282:RED285 RNZ282:RNZ285 RXV282:RXV285 SHR282:SHR285 SRN282:SRN285 TBJ282:TBJ285 TLF282:TLF285 TVB282:TVB285 UEX282:UEX285 UOT282:UOT285 UYP282:UYP285 VIL282:VIL285 VSH282:VSH285 WCD282:WCD285 WLZ282:WLZ285 WVV282:WVV285 WLJ686:WLJ687 WBN686:WBN687 VRR686:VRR687 VHV686:VHV687 UXZ686:UXZ687 UOD686:UOD687 UEH686:UEH687 TUL686:TUL687 TKP686:TKP687 TAT686:TAT687 SQX686:SQX687 SHB686:SHB687 RXF686:RXF687 RNJ686:RNJ687 RDN686:RDN687 QTR686:QTR687 QJV686:QJV687 PZZ686:PZZ687 PQD686:PQD687 PGH686:PGH687 OWL686:OWL687 OMP686:OMP687 OCT686:OCT687 NSX686:NSX687 NJB686:NJB687 MZF686:MZF687 MPJ686:MPJ687 MFN686:MFN687 LVR686:LVR687 LLV686:LLV687 LBZ686:LBZ687 KSD686:KSD687 KIH686:KIH687 JYL686:JYL687 JOP686:JOP687 JET686:JET687 IUX686:IUX687 ILB686:ILB687 IBF686:IBF687 HRJ686:HRJ687 HHN686:HHN687 GXR686:GXR687 GNV686:GNV687 GDZ686:GDZ687 FUD686:FUD687 FKH686:FKH687 FAL686:FAL687 EQP686:EQP687 EGT686:EGT687 DWX686:DWX687 DNB686:DNB687 DDF686:DDF687 CTJ686:CTJ687 CJN686:CJN687 BZR686:BZR687 BPV686:BPV687 BFZ686:BFZ687 AWD686:AWD687 AMH686:AMH687 ACL686:ACL687 SP686:SP687 IT686:IT687 JJ572:JJ573 WVF686:WVF687 N563:N567 WVV563:WVV567 WLZ563:WLZ567 WCD563:WCD567 VSH563:VSH567 VIL563:VIL567 UYP563:UYP567 UOT563:UOT567 UEX563:UEX567 TVB563:TVB567 TLF563:TLF567 TBJ563:TBJ567 SRN563:SRN567 SHR563:SHR567 RXV563:RXV567 RNZ563:RNZ567 RED563:RED567 QUH563:QUH567 QKL563:QKL567 QAP563:QAP567 PQT563:PQT567 PGX563:PGX567 OXB563:OXB567 ONF563:ONF567 ODJ563:ODJ567 NTN563:NTN567 NJR563:NJR567 MZV563:MZV567 MPZ563:MPZ567 MGD563:MGD567 LWH563:LWH567 LML563:LML567 LCP563:LCP567 KST563:KST567 KIX563:KIX567 JZB563:JZB567 JPF563:JPF567 JFJ563:JFJ567 IVN563:IVN567 ILR563:ILR567 IBV563:IBV567 HRZ563:HRZ567 HID563:HID567 GYH563:GYH567 GOL563:GOL567 GEP563:GEP567 FUT563:FUT567 FKX563:FKX567 FBB563:FBB567 ERF563:ERF567 EHJ563:EHJ567 DXN563:DXN567 DNR563:DNR567 DDV563:DDV567 CTZ563:CTZ567 CKD563:CKD567 CAH563:CAH567 BQL563:BQL567 BGP563:BGP567 AWT563:AWT567 AMX563:AMX567 ADB563:ADB567 TF563:TF567 JJ563:JJ567 N569:N570 JJ569:JJ570 TF569:TF570 ADB569:ADB570 AMX569:AMX570 AWT569:AWT570 BGP569:BGP570 BQL569:BQL570 CAH569:CAH570 CKD569:CKD570 CTZ569:CTZ570 DDV569:DDV570 DNR569:DNR570 DXN569:DXN570 EHJ569:EHJ570 ERF569:ERF570 FBB569:FBB570 FKX569:FKX570 FUT569:FUT570 GEP569:GEP570 GOL569:GOL570 GYH569:GYH570 HID569:HID570 HRZ569:HRZ570 IBV569:IBV570 ILR569:ILR570 IVN569:IVN570 JFJ569:JFJ570 JPF569:JPF570 JZB569:JZB570 KIX569:KIX570 KST569:KST570 LCP569:LCP570 LML569:LML570 LWH569:LWH570 MGD569:MGD570 MPZ569:MPZ570 MZV569:MZV570 NJR569:NJR570 NTN569:NTN570 ODJ569:ODJ570 ONF569:ONF570 OXB569:OXB570 PGX569:PGX570 PQT569:PQT570 QAP569:QAP570 QKL569:QKL570 QUH569:QUH570 RED569:RED570 RNZ569:RNZ570 RXV569:RXV570 SHR569:SHR570 SRN569:SRN570 TBJ569:TBJ570 TLF569:TLF570 TVB569:TVB570 UEX569:UEX570 UOT569:UOT570 UYP569:UYP570 VIL569:VIL570 VSH569:VSH570 WCD569:WCD570 WLZ569:WLZ570 WVV569:WVV570 TF572:TF573 ADB572:ADB573 AMX572:AMX573 AWT572:AWT573 BGP572:BGP573 BQL572:BQL573 CAH572:CAH573 CKD572:CKD573 CTZ572:CTZ573 DDV572:DDV573 DNR572:DNR573 DXN572:DXN573 EHJ572:EHJ573 ERF572:ERF573 FBB572:FBB573 FKX572:FKX573 FUT572:FUT573 GEP572:GEP573 GOL572:GOL573 GYH572:GYH573 HID572:HID573 HRZ572:HRZ573 IBV572:IBV573 ILR572:ILR573 IVN572:IVN573 JFJ572:JFJ573 JPF572:JPF573 JZB572:JZB573 KIX572:KIX573 KST572:KST573 LCP572:LCP573 LML572:LML573 LWH572:LWH573 MGD572:MGD573 MPZ572:MPZ573 MZV572:MZV573 NJR572:NJR573 NTN572:NTN573 ODJ572:ODJ573 ONF572:ONF573 OXB572:OXB573 PGX572:PGX573 PQT572:PQT573 QAP572:QAP573 QKL572:QKL573 QUH572:QUH573 RED572:RED573 RNZ572:RNZ573 RXV572:RXV573 SHR572:SHR573 SRN572:SRN573 TBJ572:TBJ573 TLF572:TLF573 TVB572:TVB573 UEX572:UEX573 UOT572:UOT573 UYP572:UYP573 VIL572:VIL573 VSH572:VSH573 WCD572:WCD573 WLZ572:WLZ573 WVV572:WVV573 WVV741:WVV742 N741:N742 JJ741:JJ742 TF741:TF742 ADB741:ADB742 AMX741:AMX742 AWT741:AWT742 BGP741:BGP742 BQL741:BQL742 CAH741:CAH742 CKD741:CKD742 CTZ741:CTZ742 DDV741:DDV742 DNR741:DNR742 DXN741:DXN742 EHJ741:EHJ742 ERF741:ERF742 FBB741:FBB742 FKX741:FKX742 FUT741:FUT742 GEP741:GEP742 GOL741:GOL742 GYH741:GYH742 HID741:HID742 HRZ741:HRZ742 IBV741:IBV742 ILR741:ILR742 IVN741:IVN742 JFJ741:JFJ742 JPF741:JPF742 JZB741:JZB742 KIX741:KIX742 KST741:KST742 LCP741:LCP742 LML741:LML742 LWH741:LWH742 MGD741:MGD742 MPZ741:MPZ742 MZV741:MZV742 NJR741:NJR742 NTN741:NTN742 ODJ741:ODJ742 ONF741:ONF742 OXB741:OXB742 PGX741:PGX742 PQT741:PQT742 QAP741:QAP742 QKL741:QKL742 QUH741:QUH742 RED741:RED742 RNZ741:RNZ742 RXV741:RXV742 SHR741:SHR742 SRN741:SRN742 TBJ741:TBJ742 TLF741:TLF742 TVB741:TVB742 UEX741:UEX742 UOT741:UOT742 UYP741:UYP742 VIL741:VIL742 VSH741:VSH742 WCD741:WCD742 WLZ741:WLZ742 N572:N573 IT1037 WVF1037 SP1037 ACL1037 AMH1037 AWD1037 BFZ1037 BPV1037 BZR1037 CJN1037 CTJ1037 DDF1037 DNB1037 DWX1037 EGT1037 EQP1037 FAL1037 FKH1037 FUD1037 GDZ1037 GNV1037 GXR1037 HHN1037 HRJ1037 IBF1037 ILB1037 IUX1037 JET1037 JOP1037 JYL1037 KIH1037 KSD1037 LBZ1037 LLV1037 LVR1037 MFN1037 MPJ1037 MZF1037 NJB1037 NSX1037 OCT1037 OMP1037 OWL1037 PGH1037 PQD1037 PZZ1037 QJV1037 QTR1037 RDN1037 RNJ1037 RXF1037 SHB1037 SQX1037 TAT1037 TKP1037 TUL1037 UEH1037 UOD1037 UXZ1037 VHV1037 VRR1037 WBN1037 WLJ1037 N1037" xr:uid="{00000000-0002-0000-0000-000023000000}">
      <formula1>1</formula1>
      <formula2>300</formula2>
    </dataValidation>
    <dataValidation allowBlank="1" showInputMessage="1" showErrorMessage="1" errorTitle="purpose " error="Obvezen podatek - v angleškem jeziku!" prompt="Obvezen podatek" sqref="O246:O264 SQ246:SQ262 ACM246:ACM262 AMI246:AMI262 AWE246:AWE262 BGA246:BGA262 BPW246:BPW262 BZS246:BZS262 CJO246:CJO262 CTK246:CTK262 DDG246:DDG262 DNC246:DNC262 DWY246:DWY262 EGU246:EGU262 EQQ246:EQQ262 FAM246:FAM262 FKI246:FKI262 FUE246:FUE262 GEA246:GEA262 GNW246:GNW262 GXS246:GXS262 HHO246:HHO262 HRK246:HRK262 IBG246:IBG262 ILC246:ILC262 IUY246:IUY262 JEU246:JEU262 JOQ246:JOQ262 JYM246:JYM262 KII246:KII262 KSE246:KSE262 LCA246:LCA262 LLW246:LLW262 LVS246:LVS262 MFO246:MFO262 MPK246:MPK262 MZG246:MZG262 NJC246:NJC262 NSY246:NSY262 OCU246:OCU262 OMQ246:OMQ262 OWM246:OWM262 PGI246:PGI262 PQE246:PQE262 QAA246:QAA262 QJW246:QJW262 QTS246:QTS262 RDO246:RDO262 RNK246:RNK262 RXG246:RXG262 SHC246:SHC262 SQY246:SQY262 TAU246:TAU262 TKQ246:TKQ262 TUM246:TUM262 UEI246:UEI262 UOE246:UOE262 UYA246:UYA262 VHW246:VHW262 VRS246:VRS262 WBO246:WBO262 WLK246:WLK262 WVG246:WVG262 O274:O275 IU272:IU273 SQ272:SQ273 ACM272:ACM273 AMI272:AMI273 AWE272:AWE273 BGA272:BGA273 BPW272:BPW273 BZS272:BZS273 CJO272:CJO273 CTK272:CTK273 DDG272:DDG273 DNC272:DNC273 DWY272:DWY273 EGU272:EGU273 EQQ272:EQQ273 FAM272:FAM273 FKI272:FKI273 FUE272:FUE273 GEA272:GEA273 GNW272:GNW273 GXS272:GXS273 HHO272:HHO273 HRK272:HRK273 IBG272:IBG273 ILC272:ILC273 IUY272:IUY273 JEU272:JEU273 JOQ272:JOQ273 JYM272:JYM273 KII272:KII273 KSE272:KSE273 LCA272:LCA273 LLW272:LLW273 LVS272:LVS273 MFO272:MFO273 MPK272:MPK273 MZG272:MZG273 NJC272:NJC273 NSY272:NSY273 OCU272:OCU273 OMQ272:OMQ273 OWM272:OWM273 PGI272:PGI273 PQE272:PQE273 QAA272:QAA273 QJW272:QJW273 QTS272:QTS273 RDO272:RDO273 RNK272:RNK273 RXG272:RXG273 SHC272:SHC273 SQY272:SQY273 TAU272:TAU273 TKQ272:TKQ273 TUM272:TUM273 UEI272:UEI273 UOE272:UOE273 UYA272:UYA273 VHW272:VHW273 VRS272:VRS273 WBO272:WBO273 WLK272:WLK273 WVG272:WVG273 WVG736 O494:O497 O656 IU246:IU262 IU769:IU780 SQ769:SQ780 ACM769:ACM780 AMI769:AMI780 AWE769:AWE780 BGA769:BGA780 BPW769:BPW780 BZS769:BZS780 CJO769:CJO780 CTK769:CTK780 DDG769:DDG780 DNC769:DNC780 DWY769:DWY780 EGU769:EGU780 EQQ769:EQQ780 FAM769:FAM780 FKI769:FKI780 FUE769:FUE780 GEA769:GEA780 GNW769:GNW780 GXS769:GXS780 HHO769:HHO780 HRK769:HRK780 IBG769:IBG780 ILC769:ILC780 IUY769:IUY780 JEU769:JEU780 JOQ769:JOQ780 JYM769:JYM780 KII769:KII780 KSE769:KSE780 LCA769:LCA780 LLW769:LLW780 LVS769:LVS780 MFO769:MFO780 MPK769:MPK780 MZG769:MZG780 NJC769:NJC780 NSY769:NSY780 OCU769:OCU780 OMQ769:OMQ780 OWM769:OWM780 PGI769:PGI780 PQE769:PQE780 QAA769:QAA780 QJW769:QJW780 QTS769:QTS780 RDO769:RDO780 RNK769:RNK780 RXG769:RXG780 SHC769:SHC780 SQY769:SQY780 TAU769:TAU780 TKQ769:TKQ780 TUM769:TUM780 UEI769:UEI780 UOE769:UOE780 UYA769:UYA780 VHW769:VHW780 VRS769:VRS780 WBO769:WBO780 WLK769:WLK780 WVG769:WVG780 WVG499:WVG501 O385 WLK736 WBO736 VRS736 VHW736 UYA736 UOE736 UEI736 TUM736 TKQ736 TAU736 SQY736 SHC736 RXG736 RNK736 RDO736 QTS736 QJW736 QAA736 PQE736 PGI736 OWM736 OMQ736 OCU736 NSY736 NJC736 MZG736 MPK736 MFO736 LVS736 LLW736 LCA736 KSE736 KII736 JYM736 JOQ736 JEU736 IUY736 ILC736 IBG736 HRK736 HHO736 GXS736 GNW736 GEA736 FUE736 FKI736 FAM736 EQQ736 EGU736 DWY736 DNC736 DDG736 CTK736 CJO736 BZS736 BPW736 BGA736 AWE736 AMI736 ACM736 SQ736 IU736 O736 O499:O501 IU499:IU501 SQ499:SQ501 ACM499:ACM501 AMI499:AMI501 AWE499:AWE501 BGA499:BGA501 BPW499:BPW501 BZS499:BZS501 CJO499:CJO501 CTK499:CTK501 DDG499:DDG501 DNC499:DNC501 DWY499:DWY501 EGU499:EGU501 EQQ499:EQQ501 FAM499:FAM501 FKI499:FKI501 FUE499:FUE501 GEA499:GEA501 GNW499:GNW501 GXS499:GXS501 HHO499:HHO501 HRK499:HRK501 IBG499:IBG501 ILC499:ILC501 IUY499:IUY501 JEU499:JEU501 JOQ499:JOQ501 JYM499:JYM501 KII499:KII501 KSE499:KSE501 LCA499:LCA501 LLW499:LLW501 LVS499:LVS501 MFO499:MFO501 MPK499:MPK501 MZG499:MZG501 NJC499:NJC501 NSY499:NSY501 OCU499:OCU501 OMQ499:OMQ501 OWM499:OWM501 PGI499:PGI501 PQE499:PQE501 QAA499:QAA501 QJW499:QJW501 QTS499:QTS501 RDO499:RDO501 RNK499:RNK501 RXG499:RXG501 SHC499:SHC501 SQY499:SQY501 TAU499:TAU501 TKQ499:TKQ501 TUM499:TUM501 UEI499:UEI501 UOE499:UOE501 UYA499:UYA501 VHW499:VHW501 VRS499:VRS501 WBO499:WBO501 WLK499:WLK501 O277 WVG275:WVG277 WLK275:WLK277 WBO275:WBO277 VRS275:VRS277 VHW275:VHW277 UYA275:UYA277 UOE275:UOE277 UEI275:UEI277 TUM275:TUM277 TKQ275:TKQ277 TAU275:TAU277 SQY275:SQY277 SHC275:SHC277 RXG275:RXG277 RNK275:RNK277 RDO275:RDO277 QTS275:QTS277 QJW275:QJW277 QAA275:QAA277 PQE275:PQE277 PGI275:PGI277 OWM275:OWM277 OMQ275:OMQ277 OCU275:OCU277 NSY275:NSY277 NJC275:NJC277 MZG275:MZG277 MPK275:MPK277 MFO275:MFO277 LVS275:LVS277 LLW275:LLW277 LCA275:LCA277 KSE275:KSE277 KII275:KII277 JYM275:JYM277 JOQ275:JOQ277 JEU275:JEU277 IUY275:IUY277 ILC275:ILC277 IBG275:IBG277 HRK275:HRK277 HHO275:HHO277 GXS275:GXS277 GNW275:GNW277 GEA275:GEA277 FUE275:FUE277 FKI275:FKI277 FAM275:FAM277 EQQ275:EQQ277 EGU275:EGU277 DWY275:DWY277 DNC275:DNC277 DDG275:DDG277 CTK275:CTK277 CJO275:CJO277 BZS275:BZS277 BPW275:BPW277 BGA275:BGA277 AWE275:AWE277 AMI275:AMI277 ACM275:ACM277 SQ275:SQ277 IU275:IU277 O282:O286 O769:O782 O36:O38 JK36:JK38 TG36:TG38 ADC36:ADC38 AMY36:AMY38 AWU36:AWU38 BGQ36:BGQ38 BQM36:BQM38 CAI36:CAI38 CKE36:CKE38 CUA36:CUA38 DDW36:DDW38 DNS36:DNS38 DXO36:DXO38 EHK36:EHK38 ERG36:ERG38 FBC36:FBC38 FKY36:FKY38 FUU36:FUU38 GEQ36:GEQ38 GOM36:GOM38 GYI36:GYI38 HIE36:HIE38 HSA36:HSA38 IBW36:IBW38 ILS36:ILS38 IVO36:IVO38 JFK36:JFK38 JPG36:JPG38 JZC36:JZC38 KIY36:KIY38 KSU36:KSU38 LCQ36:LCQ38 LMM36:LMM38 LWI36:LWI38 MGE36:MGE38 MQA36:MQA38 MZW36:MZW38 NJS36:NJS38 NTO36:NTO38 ODK36:ODK38 ONG36:ONG38 OXC36:OXC38 PGY36:PGY38 PQU36:PQU38 QAQ36:QAQ38 QKM36:QKM38 QUI36:QUI38 REE36:REE38 ROA36:ROA38 RXW36:RXW38 SHS36:SHS38 SRO36:SRO38 TBK36:TBK38 TLG36:TLG38 TVC36:TVC38 UEY36:UEY38 UOU36:UOU38 UYQ36:UYQ38 VIM36:VIM38 VSI36:VSI38 WCE36:WCE38 WMA36:WMA38 WVW36:WVW38 O11:O34 JK11:JK34 TG11:TG34 ADC11:ADC34 AMY11:AMY34 AWU11:AWU34 BGQ11:BGQ34 BQM11:BQM34 CAI11:CAI34 CKE11:CKE34 CUA11:CUA34 DDW11:DDW34 DNS11:DNS34 DXO11:DXO34 EHK11:EHK34 ERG11:ERG34 FBC11:FBC34 FKY11:FKY34 FUU11:FUU34 GEQ11:GEQ34 GOM11:GOM34 GYI11:GYI34 HIE11:HIE34 HSA11:HSA34 IBW11:IBW34 ILS11:ILS34 IVO11:IVO34 JFK11:JFK34 JPG11:JPG34 JZC11:JZC34 KIY11:KIY34 KSU11:KSU34 LCQ11:LCQ34 LMM11:LMM34 LWI11:LWI34 MGE11:MGE34 MQA11:MQA34 MZW11:MZW34 NJS11:NJS34 NTO11:NTO34 ODK11:ODK34 ONG11:ONG34 OXC11:OXC34 PGY11:PGY34 PQU11:PQU34 QAQ11:QAQ34 QKM11:QKM34 QUI11:QUI34 REE11:REE34 ROA11:ROA34 RXW11:RXW34 SHS11:SHS34 SRO11:SRO34 TBK11:TBK34 TLG11:TLG34 TVC11:TVC34 UEY11:UEY34 UOU11:UOU34 UYQ11:UYQ34 VIM11:VIM34 VSI11:VSI34 WCE11:WCE34 WMA11:WMA34 WVW11:WVW34 O136:O227 JK136:JK227 TG136:TG227 ADC136:ADC227 AMY136:AMY227 AWU136:AWU227 BGQ136:BGQ227 BQM136:BQM227 CAI136:CAI227 CKE136:CKE227 CUA136:CUA227 DDW136:DDW227 DNS136:DNS227 DXO136:DXO227 EHK136:EHK227 ERG136:ERG227 FBC136:FBC227 FKY136:FKY227 FUU136:FUU227 GEQ136:GEQ227 GOM136:GOM227 GYI136:GYI227 HIE136:HIE227 HSA136:HSA227 IBW136:IBW227 ILS136:ILS227 IVO136:IVO227 JFK136:JFK227 JPG136:JPG227 JZC136:JZC227 KIY136:KIY227 KSU136:KSU227 LCQ136:LCQ227 LMM136:LMM227 LWI136:LWI227 MGE136:MGE227 MQA136:MQA227 MZW136:MZW227 NJS136:NJS227 NTO136:NTO227 ODK136:ODK227 ONG136:ONG227 OXC136:OXC227 PGY136:PGY227 PQU136:PQU227 QAQ136:QAQ227 QKM136:QKM227 QUI136:QUI227 REE136:REE227 ROA136:ROA227 RXW136:RXW227 SHS136:SHS227 SRO136:SRO227 TBK136:TBK227 TLG136:TLG227 TVC136:TVC227 UEY136:UEY227 UOU136:UOU227 UYQ136:UYQ227 VIM136:VIM227 VSI136:VSI227 WCE136:WCE227 WMA136:WMA227 WVW136:WVW227 JK282:JK285 TG282:TG285 ADC282:ADC285 AMY282:AMY285 AWU282:AWU285 BGQ282:BGQ285 BQM282:BQM285 CAI282:CAI285 CKE282:CKE285 CUA282:CUA285 DDW282:DDW285 DNS282:DNS285 DXO282:DXO285 EHK282:EHK285 ERG282:ERG285 FBC282:FBC285 FKY282:FKY285 FUU282:FUU285 GEQ282:GEQ285 GOM282:GOM285 GYI282:GYI285 HIE282:HIE285 HSA282:HSA285 IBW282:IBW285 ILS282:ILS285 IVO282:IVO285 JFK282:JFK285 JPG282:JPG285 JZC282:JZC285 KIY282:KIY285 KSU282:KSU285 LCQ282:LCQ285 LMM282:LMM285 LWI282:LWI285 MGE282:MGE285 MQA282:MQA285 MZW282:MZW285 NJS282:NJS285 NTO282:NTO285 ODK282:ODK285 ONG282:ONG285 OXC282:OXC285 PGY282:PGY285 PQU282:PQU285 QAQ282:QAQ285 QKM282:QKM285 QUI282:QUI285 REE282:REE285 ROA282:ROA285 RXW282:RXW285 SHS282:SHS285 SRO282:SRO285 TBK282:TBK285 TLG282:TLG285 TVC282:TVC285 UEY282:UEY285 UOU282:UOU285 UYQ282:UYQ285 VIM282:VIM285 VSI282:VSI285 WCE282:WCE285 WMA282:WMA285 WVW282:WVW285 WLK686:WLK687 WBO686:WBO687 VRS686:VRS687 VHW686:VHW687 UYA686:UYA687 UOE686:UOE687 UEI686:UEI687 TUM686:TUM687 TKQ686:TKQ687 TAU686:TAU687 SQY686:SQY687 SHC686:SHC687 RXG686:RXG687 RNK686:RNK687 RDO686:RDO687 QTS686:QTS687 QJW686:QJW687 QAA686:QAA687 PQE686:PQE687 PGI686:PGI687 OWM686:OWM687 OMQ686:OMQ687 OCU686:OCU687 NSY686:NSY687 NJC686:NJC687 MZG686:MZG687 MPK686:MPK687 MFO686:MFO687 LVS686:LVS687 LLW686:LLW687 LCA686:LCA687 KSE686:KSE687 KII686:KII687 JYM686:JYM687 JOQ686:JOQ687 JEU686:JEU687 IUY686:IUY687 ILC686:ILC687 IBG686:IBG687 HRK686:HRK687 HHO686:HHO687 GXS686:GXS687 GNW686:GNW687 GEA686:GEA687 FUE686:FUE687 FKI686:FKI687 FAM686:FAM687 EQQ686:EQQ687 EGU686:EGU687 DWY686:DWY687 DNC686:DNC687 DDG686:DDG687 CTK686:CTK687 CJO686:CJO687 BZS686:BZS687 BPW686:BPW687 BGA686:BGA687 AWE686:AWE687 AMI686:AMI687 ACM686:ACM687 SQ686:SQ687 IU686:IU687 JK572:JK573 WVG686:WVG687 O564:O567 JK564:JK567 TG564:TG567 ADC564:ADC567 AMY564:AMY567 AWU564:AWU567 BGQ564:BGQ567 BQM564:BQM567 CAI564:CAI567 CKE564:CKE567 CUA564:CUA567 DDW564:DDW567 DNS564:DNS567 DXO564:DXO567 EHK564:EHK567 ERG564:ERG567 FBC564:FBC567 FKY564:FKY567 FUU564:FUU567 GEQ564:GEQ567 GOM564:GOM567 GYI564:GYI567 HIE564:HIE567 HSA564:HSA567 IBW564:IBW567 ILS564:ILS567 IVO564:IVO567 JFK564:JFK567 JPG564:JPG567 JZC564:JZC567 KIY564:KIY567 KSU564:KSU567 LCQ564:LCQ567 LMM564:LMM567 LWI564:LWI567 MGE564:MGE567 MQA564:MQA567 MZW564:MZW567 NJS564:NJS567 NTO564:NTO567 ODK564:ODK567 ONG564:ONG567 OXC564:OXC567 PGY564:PGY567 PQU564:PQU567 QAQ564:QAQ567 QKM564:QKM567 QUI564:QUI567 REE564:REE567 ROA564:ROA567 RXW564:RXW567 SHS564:SHS567 SRO564:SRO567 TBK564:TBK567 TLG564:TLG567 TVC564:TVC567 UEY564:UEY567 UOU564:UOU567 UYQ564:UYQ567 VIM564:VIM567 VSI564:VSI567 WCE564:WCE567 WMA564:WMA567 WVW564:WVW567 O569:O570 JK569:JK570 TG569:TG570 ADC569:ADC570 AMY569:AMY570 AWU569:AWU570 BGQ569:BGQ570 BQM569:BQM570 CAI569:CAI570 CKE569:CKE570 CUA569:CUA570 DDW569:DDW570 DNS569:DNS570 DXO569:DXO570 EHK569:EHK570 ERG569:ERG570 FBC569:FBC570 FKY569:FKY570 FUU569:FUU570 GEQ569:GEQ570 GOM569:GOM570 GYI569:GYI570 HIE569:HIE570 HSA569:HSA570 IBW569:IBW570 ILS569:ILS570 IVO569:IVO570 JFK569:JFK570 JPG569:JPG570 JZC569:JZC570 KIY569:KIY570 KSU569:KSU570 LCQ569:LCQ570 LMM569:LMM570 LWI569:LWI570 MGE569:MGE570 MQA569:MQA570 MZW569:MZW570 NJS569:NJS570 NTO569:NTO570 ODK569:ODK570 ONG569:ONG570 OXC569:OXC570 PGY569:PGY570 PQU569:PQU570 QAQ569:QAQ570 QKM569:QKM570 QUI569:QUI570 REE569:REE570 ROA569:ROA570 RXW569:RXW570 SHS569:SHS570 SRO569:SRO570 TBK569:TBK570 TLG569:TLG570 TVC569:TVC570 UEY569:UEY570 UOU569:UOU570 UYQ569:UYQ570 VIM569:VIM570 VSI569:VSI570 WCE569:WCE570 WMA569:WMA570 WVW569:WVW570 TG572:TG573 ADC572:ADC573 AMY572:AMY573 AWU572:AWU573 BGQ572:BGQ573 BQM572:BQM573 CAI572:CAI573 CKE572:CKE573 CUA572:CUA573 DDW572:DDW573 DNS572:DNS573 DXO572:DXO573 EHK572:EHK573 ERG572:ERG573 FBC572:FBC573 FKY572:FKY573 FUU572:FUU573 GEQ572:GEQ573 GOM572:GOM573 GYI572:GYI573 HIE572:HIE573 HSA572:HSA573 IBW572:IBW573 ILS572:ILS573 IVO572:IVO573 JFK572:JFK573 JPG572:JPG573 JZC572:JZC573 KIY572:KIY573 KSU572:KSU573 LCQ572:LCQ573 LMM572:LMM573 LWI572:LWI573 MGE572:MGE573 MQA572:MQA573 MZW572:MZW573 NJS572:NJS573 NTO572:NTO573 ODK572:ODK573 ONG572:ONG573 OXC572:OXC573 PGY572:PGY573 PQU572:PQU573 QAQ572:QAQ573 QKM572:QKM573 QUI572:QUI573 REE572:REE573 ROA572:ROA573 RXW572:RXW573 SHS572:SHS573 SRO572:SRO573 TBK572:TBK573 TLG572:TLG573 TVC572:TVC573 UEY572:UEY573 UOU572:UOU573 UYQ572:UYQ573 VIM572:VIM573 VSI572:VSI573 WCE572:WCE573 WMA572:WMA573 WVW572:WVW573 WVW741:WVW742 O741:O742 JK741:JK742 TG741:TG742 ADC741:ADC742 AMY741:AMY742 AWU741:AWU742 BGQ741:BGQ742 BQM741:BQM742 CAI741:CAI742 CKE741:CKE742 CUA741:CUA742 DDW741:DDW742 DNS741:DNS742 DXO741:DXO742 EHK741:EHK742 ERG741:ERG742 FBC741:FBC742 FKY741:FKY742 FUU741:FUU742 GEQ741:GEQ742 GOM741:GOM742 GYI741:GYI742 HIE741:HIE742 HSA741:HSA742 IBW741:IBW742 ILS741:ILS742 IVO741:IVO742 JFK741:JFK742 JPG741:JPG742 JZC741:JZC742 KIY741:KIY742 KSU741:KSU742 LCQ741:LCQ742 LMM741:LMM742 LWI741:LWI742 MGE741:MGE742 MQA741:MQA742 MZW741:MZW742 NJS741:NJS742 NTO741:NTO742 ODK741:ODK742 ONG741:ONG742 OXC741:OXC742 PGY741:PGY742 PQU741:PQU742 QAQ741:QAQ742 QKM741:QKM742 QUI741:QUI742 REE741:REE742 ROA741:ROA742 RXW741:RXW742 SHS741:SHS742 SRO741:SRO742 TBK741:TBK742 TLG741:TLG742 TVC741:TVC742 UEY741:UEY742 UOU741:UOU742 UYQ741:UYQ742 VIM741:VIM742 VSI741:VSI742 WCE741:WCE742 WMA741:WMA742 O572:O573 IU1037 WVG1037 SQ1037 ACM1037 AMI1037 AWE1037 BGA1037 BPW1037 BZS1037 CJO1037 CTK1037 DDG1037 DNC1037 DWY1037 EGU1037 EQQ1037 FAM1037 FKI1037 FUE1037 GEA1037 GNW1037 GXS1037 HHO1037 HRK1037 IBG1037 ILC1037 IUY1037 JEU1037 JOQ1037 JYM1037 KII1037 KSE1037 LCA1037 LLW1037 LVS1037 MFO1037 MPK1037 MZG1037 NJC1037 NSY1037 OCU1037 OMQ1037 OWM1037 PGI1037 PQE1037 QAA1037 QJW1037 QTS1037 RDO1037 RNK1037 RXG1037 SHC1037 SQY1037 TAU1037 TKQ1037 TUM1037 UEI1037 UOE1037 UYA1037 VHW1037 VRS1037 WBO1037 WLK1037 O1037" xr:uid="{00000000-0002-0000-0000-000024000000}"/>
    <dataValidation type="whole" showInputMessage="1" showErrorMessage="1" errorTitle="Stopnja odpisanosti" error="odstotek (celoštevilska vrednost)" prompt="Obvezen podatek" sqref="W246:W264 SY246:SY262 ACU246:ACU262 AMQ246:AMQ262 AWM246:AWM262 BGI246:BGI262 BQE246:BQE262 CAA246:CAA262 CJW246:CJW262 CTS246:CTS262 DDO246:DDO262 DNK246:DNK262 DXG246:DXG262 EHC246:EHC262 EQY246:EQY262 FAU246:FAU262 FKQ246:FKQ262 FUM246:FUM262 GEI246:GEI262 GOE246:GOE262 GYA246:GYA262 HHW246:HHW262 HRS246:HRS262 IBO246:IBO262 ILK246:ILK262 IVG246:IVG262 JFC246:JFC262 JOY246:JOY262 JYU246:JYU262 KIQ246:KIQ262 KSM246:KSM262 LCI246:LCI262 LME246:LME262 LWA246:LWA262 MFW246:MFW262 MPS246:MPS262 MZO246:MZO262 NJK246:NJK262 NTG246:NTG262 ODC246:ODC262 OMY246:OMY262 OWU246:OWU262 PGQ246:PGQ262 PQM246:PQM262 QAI246:QAI262 QKE246:QKE262 QUA246:QUA262 RDW246:RDW262 RNS246:RNS262 RXO246:RXO262 SHK246:SHK262 SRG246:SRG262 TBC246:TBC262 TKY246:TKY262 TUU246:TUU262 UEQ246:UEQ262 UOM246:UOM262 UYI246:UYI262 VIE246:VIE262 VSA246:VSA262 WBW246:WBW262 WLS246:WLS262 WVO246:WVO262 JC246:JC262 SOJ733 W494:W497 W656 WVO499:WVO501 W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JC769:JC780 SY769:SY780 ACU769:ACU780 AMQ769:AMQ780 AWM769:AWM780 BGI769:BGI780 BQE769:BQE780 CAA769:CAA780 CJW769:CJW780 CTS769:CTS780 DDO769:DDO780 DNK769:DNK780 DXG769:DXG780 EHC769:EHC780 EQY769:EQY780 FAU769:FAU780 FKQ769:FKQ780 FUM769:FUM780 GEI769:GEI780 GOE769:GOE780 GYA769:GYA780 HHW769:HHW780 HRS769:HRS780 IBO769:IBO780 ILK769:ILK780 IVG769:IVG780 JFC769:JFC780 JOY769:JOY780 JYU769:JYU780 KIQ769:KIQ780 KSM769:KSM780 LCI769:LCI780 LME769:LME780 LWA769:LWA780 MFW769:MFW780 MPS769:MPS780 MZO769:MZO780 NJK769:NJK780 NTG769:NTG780 ODC769:ODC780 OMY769:OMY780 OWU769:OWU780 PGQ769:PGQ780 PQM769:PQM780 QAI769:QAI780 QKE769:QKE780 QUA769:QUA780 RDW769:RDW780 RNS769:RNS780 RXO769:RXO780 SHK769:SHK780 SRG769:SRG780 TBC769:TBC780 TKY769:TKY780 TUU769:TUU780 UEQ769:UEQ780 UOM769:UOM780 UYI769:UYI780 VIE769:VIE780 VSA769:VSA780 WBW769:WBW780 WLS769:WLS780 WVO769:WVO780 W385 WLS736 WBW736 VSA736 VIE736 UYI736 UOM736 UEQ736 TUU736 TKY736 TBC736 SRG736 SHK736 RXO736 RNS736 RDW736 QUA736 QKE736 QAI736 PQM736 PGQ736 OWU736 OMY736 ODC736 NTG736 NJK736 MZO736 MPS736 MFW736 LWA736 LME736 LCI736 KSM736 KIQ736 JYU736 JOY736 JFC736 IVG736 ILK736 IBO736 HRS736 HHW736 GYA736 GOE736 GEI736 FUM736 FKQ736 FAU736 EQY736 EHC736 DXG736 DNK736 DDO736 CTS736 CJW736 CAA736 BQE736 BGI736 AWM736 AMQ736 ACU736 SY736 JC736 W736 W499:W501 JC499:JC501 SY499:SY501 ACU499:ACU501 AMQ499:AMQ501 AWM499:AWM501 BGI499:BGI501 BQE499:BQE501 CAA499:CAA501 CJW499:CJW501 CTS499:CTS501 DDO499:DDO501 DNK499:DNK501 DXG499:DXG501 EHC499:EHC501 EQY499:EQY501 FAU499:FAU501 FKQ499:FKQ501 FUM499:FUM501 GEI499:GEI501 GOE499:GOE501 GYA499:GYA501 HHW499:HHW501 HRS499:HRS501 IBO499:IBO501 ILK499:ILK501 IVG499:IVG501 JFC499:JFC501 JOY499:JOY501 JYU499:JYU501 KIQ499:KIQ501 KSM499:KSM501 LCI499:LCI501 LME499:LME501 LWA499:LWA501 MFW499:MFW501 MPS499:MPS501 MZO499:MZO501 NJK499:NJK501 NTG499:NTG501 ODC499:ODC501 OMY499:OMY501 OWU499:OWU501 PGQ499:PGQ501 PQM499:PQM501 QAI499:QAI501 QKE499:QKE501 QUA499:QUA501 RDW499:RDW501 RNS499:RNS501 RXO499:RXO501 SHK499:SHK501 SRG499:SRG501 TBC499:TBC501 TKY499:TKY501 TUU499:TUU501 UEQ499:UEQ501 UOM499:UOM501 UYI499:UYI501 VIE499:VIE501 VSA499:VSA501 WBW499:WBW501 WLS499:WLS501 WVO276:WVO277 WLS276:WLS277 WBW276:WBW277 VSA276:VSA277 VIE276:VIE277 UYI276:UYI277 UOM276:UOM277 UEQ276:UEQ277 TUU276:TUU277 TKY276:TKY277 TBC276:TBC277 SRG276:SRG277 SHK276:SHK277 RXO276:RXO277 RNS276:RNS277 RDW276:RDW277 QUA276:QUA277 QKE276:QKE277 QAI276:QAI277 PQM276:PQM277 PGQ276:PGQ277 OWU276:OWU277 OMY276:OMY277 ODC276:ODC277 NTG276:NTG277 NJK276:NJK277 MZO276:MZO277 MPS276:MPS277 MFW276:MFW277 LWA276:LWA277 LME276:LME277 LCI276:LCI277 KSM276:KSM277 KIQ276:KIQ277 JYU276:JYU277 JOY276:JOY277 JFC276:JFC277 IVG276:IVG277 ILK276:ILK277 IBO276:IBO277 HRS276:HRS277 HHW276:HHW277 GYA276:GYA277 GOE276:GOE277 GEI276:GEI277 FUM276:FUM277 FKQ276:FKQ277 FAU276:FAU277 EQY276:EQY277 EHC276:EHC277 DXG276:DXG277 DNK276:DNK277 DDO276:DDO277 CTS276:CTS277 CJW276:CJW277 CAA276:CAA277 BQE276:BQE277 BGI276:BGI277 AWM276:AWM277 AMQ276:AMQ277 ACU276:ACU277 SY276:SY277 JC276:JC277 W282:W286 WVO736 W733 GF733 QB733 ZX733 AJT733 ATP733 BDL733 BNH733 BXD733 CGZ733 CQV733 DAR733 DKN733 DUJ733 EEF733 EOB733 EXX733 FHT733 FRP733 GBL733 GLH733 GVD733 HEZ733 HOV733 HYR733 IIN733 ISJ733 JCF733 JMB733 JVX733 KFT733 KPP733 KZL733 LJH733 LTD733 MCZ733 MMV733 MWR733 NGN733 NQJ733 OAF733 OKB733 OTX733 PDT733 PNP733 PXL733 QHH733 QRD733 RAZ733 RKV733 RUR733 SEN733 W769:W782 W11:W38 JS11:JS38 TO11:TO38 ADK11:ADK38 ANG11:ANG38 AXC11:AXC38 BGY11:BGY38 BQU11:BQU38 CAQ11:CAQ38 CKM11:CKM38 CUI11:CUI38 DEE11:DEE38 DOA11:DOA38 DXW11:DXW38 EHS11:EHS38 ERO11:ERO38 FBK11:FBK38 FLG11:FLG38 FVC11:FVC38 GEY11:GEY38 GOU11:GOU38 GYQ11:GYQ38 HIM11:HIM38 HSI11:HSI38 ICE11:ICE38 IMA11:IMA38 IVW11:IVW38 JFS11:JFS38 JPO11:JPO38 JZK11:JZK38 KJG11:KJG38 KTC11:KTC38 LCY11:LCY38 LMU11:LMU38 LWQ11:LWQ38 MGM11:MGM38 MQI11:MQI38 NAE11:NAE38 NKA11:NKA38 NTW11:NTW38 ODS11:ODS38 ONO11:ONO38 OXK11:OXK38 PHG11:PHG38 PRC11:PRC38 QAY11:QAY38 QKU11:QKU38 QUQ11:QUQ38 REM11:REM38 ROI11:ROI38 RYE11:RYE38 SIA11:SIA38 SRW11:SRW38 TBS11:TBS38 TLO11:TLO38 TVK11:TVK38 UFG11:UFG38 UPC11:UPC38 UYY11:UYY38 VIU11:VIU38 VSQ11:VSQ38 WCM11:WCM38 WMI11:WMI38 WWE11:WWE38 W136:W227 JS136:JS227 TO136:TO227 ADK136:ADK227 ANG136:ANG227 AXC136:AXC227 BGY136:BGY227 BQU136:BQU227 CAQ136:CAQ227 CKM136:CKM227 CUI136:CUI227 DEE136:DEE227 DOA136:DOA227 DXW136:DXW227 EHS136:EHS227 ERO136:ERO227 FBK136:FBK227 FLG136:FLG227 FVC136:FVC227 GEY136:GEY227 GOU136:GOU227 GYQ136:GYQ227 HIM136:HIM227 HSI136:HSI227 ICE136:ICE227 IMA136:IMA227 IVW136:IVW227 JFS136:JFS227 JPO136:JPO227 JZK136:JZK227 KJG136:KJG227 KTC136:KTC227 LCY136:LCY227 LMU136:LMU227 LWQ136:LWQ227 MGM136:MGM227 MQI136:MQI227 NAE136:NAE227 NKA136:NKA227 NTW136:NTW227 ODS136:ODS227 ONO136:ONO227 OXK136:OXK227 PHG136:PHG227 PRC136:PRC227 QAY136:QAY227 QKU136:QKU227 QUQ136:QUQ227 REM136:REM227 ROI136:ROI227 RYE136:RYE227 SIA136:SIA227 SRW136:SRW227 TBS136:TBS227 TLO136:TLO227 TVK136:TVK227 UFG136:UFG227 UPC136:UPC227 UYY136:UYY227 VIU136:VIU227 VSQ136:VSQ227 WCM136:WCM227 WMI136:WMI227 WWE136:WWE227 JS282:JS285 TO282:TO285 ADK282:ADK285 ANG282:ANG285 AXC282:AXC285 BGY282:BGY285 BQU282:BQU285 CAQ282:CAQ285 CKM282:CKM285 CUI282:CUI285 DEE282:DEE285 DOA282:DOA285 DXW282:DXW285 EHS282:EHS285 ERO282:ERO285 FBK282:FBK285 FLG282:FLG285 FVC282:FVC285 GEY282:GEY285 GOU282:GOU285 GYQ282:GYQ285 HIM282:HIM285 HSI282:HSI285 ICE282:ICE285 IMA282:IMA285 IVW282:IVW285 JFS282:JFS285 JPO282:JPO285 JZK282:JZK285 KJG282:KJG285 KTC282:KTC285 LCY282:LCY285 LMU282:LMU285 LWQ282:LWQ285 MGM282:MGM285 MQI282:MQI285 NAE282:NAE285 NKA282:NKA285 NTW282:NTW285 ODS282:ODS285 ONO282:ONO285 OXK282:OXK285 PHG282:PHG285 PRC282:PRC285 QAY282:QAY285 QKU282:QKU285 QUQ282:QUQ285 REM282:REM285 ROI282:ROI285 RYE282:RYE285 SIA282:SIA285 SRW282:SRW285 TBS282:TBS285 TLO282:TLO285 TVK282:TVK285 UFG282:UFG285 UPC282:UPC285 UYY282:UYY285 VIU282:VIU285 VSQ282:VSQ285 WCM282:WCM285 WMI282:WMI285 WWE282:WWE285 WLS686:WLS687 WBW686:WBW687 VSA686:VSA687 VIE686:VIE687 UYI686:UYI687 UOM686:UOM687 UEQ686:UEQ687 TUU686:TUU687 TKY686:TKY687 TBC686:TBC687 SRG686:SRG687 SHK686:SHK687 RXO686:RXO687 RNS686:RNS687 RDW686:RDW687 QUA686:QUA687 QKE686:QKE687 QAI686:QAI687 PQM686:PQM687 PGQ686:PGQ687 OWU686:OWU687 OMY686:OMY687 ODC686:ODC687 NTG686:NTG687 NJK686:NJK687 MZO686:MZO687 MPS686:MPS687 MFW686:MFW687 LWA686:LWA687 LME686:LME687 LCI686:LCI687 KSM686:KSM687 KIQ686:KIQ687 JYU686:JYU687 JOY686:JOY687 JFC686:JFC687 IVG686:IVG687 ILK686:ILK687 IBO686:IBO687 HRS686:HRS687 HHW686:HHW687 GYA686:GYA687 GOE686:GOE687 GEI686:GEI687 FUM686:FUM687 FKQ686:FKQ687 FAU686:FAU687 EQY686:EQY687 EHC686:EHC687 DXG686:DXG687 DNK686:DNK687 DDO686:DDO687 CTS686:CTS687 CJW686:CJW687 CAA686:CAA687 BQE686:BQE687 BGI686:BGI687 AWM686:AWM687 AMQ686:AMQ687 ACU686:ACU687 SY686:SY687 JC686:JC687 WWE569:WWE570 WVO686:WVO687 W569:W570 JS569:JS570 TO569:TO570 ADK569:ADK570 ANG569:ANG570 AXC569:AXC570 BGY569:BGY570 BQU569:BQU570 CAQ569:CAQ570 CKM569:CKM570 CUI569:CUI570 DEE569:DEE570 DOA569:DOA570 DXW569:DXW570 EHS569:EHS570 ERO569:ERO570 FBK569:FBK570 FLG569:FLG570 FVC569:FVC570 GEY569:GEY570 GOU569:GOU570 GYQ569:GYQ570 HIM569:HIM570 HSI569:HSI570 ICE569:ICE570 IMA569:IMA570 IVW569:IVW570 JFS569:JFS570 JPO569:JPO570 JZK569:JZK570 KJG569:KJG570 KTC569:KTC570 LCY569:LCY570 LMU569:LMU570 LWQ569:LWQ570 MGM569:MGM570 MQI569:MQI570 NAE569:NAE570 NKA569:NKA570 NTW569:NTW570 ODS569:ODS570 ONO569:ONO570 OXK569:OXK570 PHG569:PHG570 PRC569:PRC570 QAY569:QAY570 QKU569:QKU570 QUQ569:QUQ570 REM569:REM570 ROI569:ROI570 RYE569:RYE570 SIA569:SIA570 SRW569:SRW570 TBS569:TBS570 TLO569:TLO570 TVK569:TVK570 UFG569:UFG570 UPC569:UPC570 UYY569:UYY570 VIU569:VIU570 VSQ569:VSQ570 WCM569:WCM570 WMI569:WMI570 W741:W742 JS741:JS742 TO741:TO742 ADK741:ADK742 ANG741:ANG742 AXC741:AXC742 BGY741:BGY742 BQU741:BQU742 CAQ741:CAQ742 CKM741:CKM742 CUI741:CUI742 DEE741:DEE742 DOA741:DOA742 DXW741:DXW742 EHS741:EHS742 ERO741:ERO742 FBK741:FBK742 FLG741:FLG742 FVC741:FVC742 GEY741:GEY742 GOU741:GOU742 GYQ741:GYQ742 HIM741:HIM742 HSI741:HSI742 ICE741:ICE742 IMA741:IMA742 IVW741:IVW742 JFS741:JFS742 JPO741:JPO742 JZK741:JZK742 KJG741:KJG742 KTC741:KTC742 LCY741:LCY742 LMU741:LMU742 LWQ741:LWQ742 MGM741:MGM742 MQI741:MQI742 NAE741:NAE742 NKA741:NKA742 NTW741:NTW742 ODS741:ODS742 ONO741:ONO742 OXK741:OXK742 PHG741:PHG742 PRC741:PRC742 QAY741:QAY742 QKU741:QKU742 QUQ741:QUQ742 REM741:REM742 ROI741:ROI742 RYE741:RYE742 SIA741:SIA742 SRW741:SRW742 TBS741:TBS742 TLO741:TLO742 TVK741:TVK742 UFG741:UFG742 UPC741:UPC742 UYY741:UYY742 VIU741:VIU742 VSQ741:VSQ742 WCM741:WCM742 WMI741:WMI742 WWE741:WWE742 JC1037 WVO1037 SY1037 ACU1037 AMQ1037 AWM1037 BGI1037 BQE1037 CAA1037 CJW1037 CTS1037 DDO1037 DNK1037 DXG1037 EHC1037 EQY1037 FAU1037 FKQ1037 FUM1037 GEI1037 GOE1037 GYA1037 HHW1037 HRS1037 IBO1037 ILK1037 IVG1037 JFC1037 JOY1037 JYU1037 KIQ1037 KSM1037 LCI1037 LME1037 LWA1037 MFW1037 MPS1037 MZO1037 NJK1037 NTG1037 ODC1037 OMY1037 OWU1037 PGQ1037 PQM1037 QAI1037 QKE1037 QUA1037 RDW1037 RNS1037 RXO1037 SHK1037 SRG1037 TBC1037 TKY1037 TUU1037 UEQ1037 UOM1037 UYI1037 VIE1037 VSA1037 WBW1037 WLS1037 W1037" xr:uid="{00000000-0002-0000-0000-000025000000}">
      <formula1>0</formula1>
      <formula2>100</formula2>
    </dataValidation>
    <dataValidation type="whole" allowBlank="1" showInputMessage="1" showErrorMessage="1" errorTitle="Letna stopnja izkoriščenosti" error="odstotek (celoštevilska vrednost)" prompt="Obvezen podatek" sqref="SOI733 V494:V497 V656 V769:V782 JB769:JB780 SX769:SX780 ACT769:ACT780 AMP769:AMP780 AWL769:AWL780 BGH769:BGH780 BQD769:BQD780 BZZ769:BZZ780 CJV769:CJV780 CTR769:CTR780 DDN769:DDN780 DNJ769:DNJ780 DXF769:DXF780 EHB769:EHB780 EQX769:EQX780 FAT769:FAT780 FKP769:FKP780 FUL769:FUL780 GEH769:GEH780 GOD769:GOD780 GXZ769:GXZ780 HHV769:HHV780 HRR769:HRR780 IBN769:IBN780 ILJ769:ILJ780 IVF769:IVF780 JFB769:JFB780 JOX769:JOX780 JYT769:JYT780 KIP769:KIP780 KSL769:KSL780 LCH769:LCH780 LMD769:LMD780 LVZ769:LVZ780 MFV769:MFV780 MPR769:MPR780 MZN769:MZN780 NJJ769:NJJ780 NTF769:NTF780 ODB769:ODB780 OMX769:OMX780 OWT769:OWT780 PGP769:PGP780 PQL769:PQL780 QAH769:QAH780 QKD769:QKD780 QTZ769:QTZ780 RDV769:RDV780 RNR769:RNR780 RXN769:RXN780 SHJ769:SHJ780 SRF769:SRF780 TBB769:TBB780 TKX769:TKX780 TUT769:TUT780 UEP769:UEP780 UOL769:UOL780 UYH769:UYH780 VID769:VID780 VRZ769:VRZ780 WBV769:WBV780 WLR769:WLR780 WVN769:WVN780 WVN499:WVN501 V385 WLR736 WBV736 VRZ736 VID736 UYH736 UOL736 UEP736 TUT736 TKX736 TBB736 SRF736 SHJ736 RXN736 RNR736 RDV736 QTZ736 QKD736 QAH736 PQL736 PGP736 OWT736 OMX736 ODB736 NTF736 NJJ736 MZN736 MPR736 MFV736 LVZ736 LMD736 LCH736 KSL736 KIP736 JYT736 JOX736 JFB736 IVF736 ILJ736 IBN736 HRR736 HHV736 GXZ736 GOD736 GEH736 FUL736 FKP736 FAT736 EQX736 EHB736 DXF736 DNJ736 DDN736 CTR736 CJV736 BZZ736 BQD736 BGH736 AWL736 AMP736 ACT736 SX736 JB736 V736 V499:V501 JB499:JB501 SX499:SX501 ACT499:ACT501 AMP499:AMP501 AWL499:AWL501 BGH499:BGH501 BQD499:BQD501 BZZ499:BZZ501 CJV499:CJV501 CTR499:CTR501 DDN499:DDN501 DNJ499:DNJ501 DXF499:DXF501 EHB499:EHB501 EQX499:EQX501 FAT499:FAT501 FKP499:FKP501 FUL499:FUL501 GEH499:GEH501 GOD499:GOD501 GXZ499:GXZ501 HHV499:HHV501 HRR499:HRR501 IBN499:IBN501 ILJ499:ILJ501 IVF499:IVF501 JFB499:JFB501 JOX499:JOX501 JYT499:JYT501 KIP499:KIP501 KSL499:KSL501 LCH499:LCH501 LMD499:LMD501 LVZ499:LVZ501 MFV499:MFV501 MPR499:MPR501 MZN499:MZN501 NJJ499:NJJ501 NTF499:NTF501 ODB499:ODB501 OMX499:OMX501 OWT499:OWT501 PGP499:PGP501 PQL499:PQL501 QAH499:QAH501 QKD499:QKD501 QTZ499:QTZ501 RDV499:RDV501 RNR499:RNR501 RXN499:RXN501 SHJ499:SHJ501 SRF499:SRF501 TBB499:TBB501 TKX499:TKX501 TUT499:TUT501 UEP499:UEP501 UOL499:UOL501 UYH499:UYH501 VID499:VID501 VRZ499:VRZ501 WBV499:WBV501 WLR499:WLR501 V246:V277 JB246:JB277 WVN246:WVN277 WLR246:WLR277 WBV246:WBV277 VRZ246:VRZ277 VID246:VID277 UYH246:UYH277 UOL246:UOL277 UEP246:UEP277 TUT246:TUT277 TKX246:TKX277 TBB246:TBB277 SRF246:SRF277 SHJ246:SHJ277 RXN246:RXN277 RNR246:RNR277 RDV246:RDV277 QTZ246:QTZ277 QKD246:QKD277 QAH246:QAH277 PQL246:PQL277 PGP246:PGP277 OWT246:OWT277 OMX246:OMX277 ODB246:ODB277 NTF246:NTF277 NJJ246:NJJ277 MZN246:MZN277 MPR246:MPR277 MFV246:MFV277 LVZ246:LVZ277 LMD246:LMD277 LCH246:LCH277 KSL246:KSL277 KIP246:KIP277 JYT246:JYT277 JOX246:JOX277 JFB246:JFB277 IVF246:IVF277 ILJ246:ILJ277 IBN246:IBN277 HRR246:HRR277 HHV246:HHV277 GXZ246:GXZ277 GOD246:GOD277 GEH246:GEH277 FUL246:FUL277 FKP246:FKP277 FAT246:FAT277 EQX246:EQX277 EHB246:EHB277 DXF246:DXF277 DNJ246:DNJ277 DDN246:DDN277 CTR246:CTR277 CJV246:CJV277 BZZ246:BZZ277 BQD246:BQD277 BGH246:BGH277 AWL246:AWL277 AMP246:AMP277 ACT246:ACT277 SX246:SX277 V282:V286 WVN736 V733 GE733 QA733 ZW733 AJS733 ATO733 BDK733 BNG733 BXC733 CGY733 CQU733 DAQ733 DKM733 DUI733 EEE733 EOA733 EXW733 FHS733 FRO733 GBK733 GLG733 GVC733 HEY733 HOU733 HYQ733 IIM733 ISI733 JCE733 JMA733 JVW733 KFS733 KPO733 KZK733 LJG733 LTC733 MCY733 MMU733 MWQ733 NGM733 NQI733 OAE733 OKA733 OTW733 PDS733 PNO733 PXK733 QHG733 QRC733 RAY733 RKU733 RUQ733 SEM733 WVN9:WVN10 WLR9:WLR10 WBV9:WBV10 VRZ9:VRZ10 VID9:VID10 UYH9:UYH10 UOL9:UOL10 UEP9:UEP10 TUT9:TUT10 TKX9:TKX10 TBB9:TBB10 SRF9:SRF10 SHJ9:SHJ10 RXN9:RXN10 RNR9:RNR10 RDV9:RDV10 QTZ9:QTZ10 QKD9:QKD10 QAH9:QAH10 PQL9:PQL10 PGP9:PGP10 OWT9:OWT10 OMX9:OMX10 ODB9:ODB10 NTF9:NTF10 NJJ9:NJJ10 MZN9:MZN10 MPR9:MPR10 MFV9:MFV10 LVZ9:LVZ10 LMD9:LMD10 LCH9:LCH10 KSL9:KSL10 KIP9:KIP10 JYT9:JYT10 JOX9:JOX10 JFB9:JFB10 IVF9:IVF10 ILJ9:ILJ10 IBN9:IBN10 HRR9:HRR10 HHV9:HHV10 GXZ9:GXZ10 GOD9:GOD10 GEH9:GEH10 FUL9:FUL10 FKP9:FKP10 FAT9:FAT10 EQX9:EQX10 EHB9:EHB10 DXF9:DXF10 DNJ9:DNJ10 DDN9:DDN10 CTR9:CTR10 CJV9:CJV10 BZZ9:BZZ10 BQD9:BQD10 BGH9:BGH10 AWL9:AWL10 AMP9:AMP10 ACT9:ACT10 SX9:SX10 JB9:JB10 V9:V38 JR11:JR38 TN11:TN38 ADJ11:ADJ38 ANF11:ANF38 AXB11:AXB38 BGX11:BGX38 BQT11:BQT38 CAP11:CAP38 CKL11:CKL38 CUH11:CUH38 DED11:DED38 DNZ11:DNZ38 DXV11:DXV38 EHR11:EHR38 ERN11:ERN38 FBJ11:FBJ38 FLF11:FLF38 FVB11:FVB38 GEX11:GEX38 GOT11:GOT38 GYP11:GYP38 HIL11:HIL38 HSH11:HSH38 ICD11:ICD38 ILZ11:ILZ38 IVV11:IVV38 JFR11:JFR38 JPN11:JPN38 JZJ11:JZJ38 KJF11:KJF38 KTB11:KTB38 LCX11:LCX38 LMT11:LMT38 LWP11:LWP38 MGL11:MGL38 MQH11:MQH38 NAD11:NAD38 NJZ11:NJZ38 NTV11:NTV38 ODR11:ODR38 ONN11:ONN38 OXJ11:OXJ38 PHF11:PHF38 PRB11:PRB38 QAX11:QAX38 QKT11:QKT38 QUP11:QUP38 REL11:REL38 ROH11:ROH38 RYD11:RYD38 SHZ11:SHZ38 SRV11:SRV38 TBR11:TBR38 TLN11:TLN38 TVJ11:TVJ38 UFF11:UFF38 UPB11:UPB38 UYX11:UYX38 VIT11:VIT38 VSP11:VSP38 WCL11:WCL38 WMH11:WMH38 WWD11:WWD38 V136:V227 JR136:JR227 TN136:TN227 ADJ136:ADJ227 ANF136:ANF227 AXB136:AXB227 BGX136:BGX227 BQT136:BQT227 CAP136:CAP227 CKL136:CKL227 CUH136:CUH227 DED136:DED227 DNZ136:DNZ227 DXV136:DXV227 EHR136:EHR227 ERN136:ERN227 FBJ136:FBJ227 FLF136:FLF227 FVB136:FVB227 GEX136:GEX227 GOT136:GOT227 GYP136:GYP227 HIL136:HIL227 HSH136:HSH227 ICD136:ICD227 ILZ136:ILZ227 IVV136:IVV227 JFR136:JFR227 JPN136:JPN227 JZJ136:JZJ227 KJF136:KJF227 KTB136:KTB227 LCX136:LCX227 LMT136:LMT227 LWP136:LWP227 MGL136:MGL227 MQH136:MQH227 NAD136:NAD227 NJZ136:NJZ227 NTV136:NTV227 ODR136:ODR227 ONN136:ONN227 OXJ136:OXJ227 PHF136:PHF227 PRB136:PRB227 QAX136:QAX227 QKT136:QKT227 QUP136:QUP227 REL136:REL227 ROH136:ROH227 RYD136:RYD227 SHZ136:SHZ227 SRV136:SRV227 TBR136:TBR227 TLN136:TLN227 TVJ136:TVJ227 UFF136:UFF227 UPB136:UPB227 UYX136:UYX227 VIT136:VIT227 VSP136:VSP227 WCL136:WCL227 WMH136:WMH227 WWD136:WWD227 JR282:JR285 TN282:TN285 ADJ282:ADJ285 ANF282:ANF285 AXB282:AXB285 BGX282:BGX285 BQT282:BQT285 CAP282:CAP285 CKL282:CKL285 CUH282:CUH285 DED282:DED285 DNZ282:DNZ285 DXV282:DXV285 EHR282:EHR285 ERN282:ERN285 FBJ282:FBJ285 FLF282:FLF285 FVB282:FVB285 GEX282:GEX285 GOT282:GOT285 GYP282:GYP285 HIL282:HIL285 HSH282:HSH285 ICD282:ICD285 ILZ282:ILZ285 IVV282:IVV285 JFR282:JFR285 JPN282:JPN285 JZJ282:JZJ285 KJF282:KJF285 KTB282:KTB285 LCX282:LCX285 LMT282:LMT285 LWP282:LWP285 MGL282:MGL285 MQH282:MQH285 NAD282:NAD285 NJZ282:NJZ285 NTV282:NTV285 ODR282:ODR285 ONN282:ONN285 OXJ282:OXJ285 PHF282:PHF285 PRB282:PRB285 QAX282:QAX285 QKT282:QKT285 QUP282:QUP285 REL282:REL285 ROH282:ROH285 RYD282:RYD285 SHZ282:SHZ285 SRV282:SRV285 TBR282:TBR285 TLN282:TLN285 TVJ282:TVJ285 UFF282:UFF285 UPB282:UPB285 UYX282:UYX285 VIT282:VIT285 VSP282:VSP285 WCL282:WCL285 WMH282:WMH285 WWD282:WWD285 WLR686:WLR687 WBV686:WBV687 VRZ686:VRZ687 VID686:VID687 UYH686:UYH687 UOL686:UOL687 UEP686:UEP687 TUT686:TUT687 TKX686:TKX687 TBB686:TBB687 SRF686:SRF687 SHJ686:SHJ687 RXN686:RXN687 RNR686:RNR687 RDV686:RDV687 QTZ686:QTZ687 QKD686:QKD687 QAH686:QAH687 PQL686:PQL687 PGP686:PGP687 OWT686:OWT687 OMX686:OMX687 ODB686:ODB687 NTF686:NTF687 NJJ686:NJJ687 MZN686:MZN687 MPR686:MPR687 MFV686:MFV687 LVZ686:LVZ687 LMD686:LMD687 LCH686:LCH687 KSL686:KSL687 KIP686:KIP687 JYT686:JYT687 JOX686:JOX687 JFB686:JFB687 IVF686:IVF687 ILJ686:ILJ687 IBN686:IBN687 HRR686:HRR687 HHV686:HHV687 GXZ686:GXZ687 GOD686:GOD687 GEH686:GEH687 FUL686:FUL687 FKP686:FKP687 FAT686:FAT687 EQX686:EQX687 EHB686:EHB687 DXF686:DXF687 DNJ686:DNJ687 DDN686:DDN687 CTR686:CTR687 CJV686:CJV687 BZZ686:BZZ687 BQD686:BQD687 BGH686:BGH687 AWL686:AWL687 AMP686:AMP687 ACT686:ACT687 SX686:SX687 JB686:JB687 WVN686:WVN687 JR741:JR742 TN741:TN742 ADJ741:ADJ742 ANF741:ANF742 AXB741:AXB742 BGX741:BGX742 BQT741:BQT742 CAP741:CAP742 CKL741:CKL742 CUH741:CUH742 DED741:DED742 DNZ741:DNZ742 DXV741:DXV742 EHR741:EHR742 ERN741:ERN742 FBJ741:FBJ742 FLF741:FLF742 FVB741:FVB742 GEX741:GEX742 GOT741:GOT742 GYP741:GYP742 HIL741:HIL742 HSH741:HSH742 ICD741:ICD742 ILZ741:ILZ742 IVV741:IVV742 JFR741:JFR742 JPN741:JPN742 JZJ741:JZJ742 KJF741:KJF742 KTB741:KTB742 LCX741:LCX742 LMT741:LMT742 LWP741:LWP742 MGL741:MGL742 MQH741:MQH742 NAD741:NAD742 NJZ741:NJZ742 NTV741:NTV742 ODR741:ODR742 ONN741:ONN742 OXJ741:OXJ742 PHF741:PHF742 PRB741:PRB742 QAX741:QAX742 QKT741:QKT742 QUP741:QUP742 REL741:REL742 ROH741:ROH742 RYD741:RYD742 SHZ741:SHZ742 SRV741:SRV742 TBR741:TBR742 TLN741:TLN742 TVJ741:TVJ742 UFF741:UFF742 UPB741:UPB742 UYX741:UYX742 VIT741:VIT742 VSP741:VSP742 WCL741:WCL742 WMH741:WMH742 WWD741:WWD742 V741:V742 JB1037 WVN1037 SX1037 ACT1037 AMP1037 AWL1037 BGH1037 BQD1037 BZZ1037 CJV1037 CTR1037 DDN1037 DNJ1037 DXF1037 EHB1037 EQX1037 FAT1037 FKP1037 FUL1037 GEH1037 GOD1037 GXZ1037 HHV1037 HRR1037 IBN1037 ILJ1037 IVF1037 JFB1037 JOX1037 JYT1037 KIP1037 KSL1037 LCH1037 LMD1037 LVZ1037 MFV1037 MPR1037 MZN1037 NJJ1037 NTF1037 ODB1037 OMX1037 OWT1037 PGP1037 PQL1037 QAH1037 QKD1037 QTZ1037 RDV1037 RNR1037 RXN1037 SHJ1037 SRF1037 TBB1037 TKX1037 TUT1037 UEP1037 UOL1037 UYH1037 VID1037 VRZ1037 WBV1037 WLR1037 V1037" xr:uid="{00000000-0002-0000-0000-000026000000}">
      <formula1>0</formula1>
      <formula2>300</formula2>
    </dataValidation>
    <dataValidation allowBlank="1" showInputMessage="1" showErrorMessage="1" errorTitle="Klasifikacija" error="Obvezen podatek_x000a_" sqref="Y246:Y264 TA246:TA262 ACW246:ACW262 AMS246:AMS262 AWO246:AWO262 BGK246:BGK262 BQG246:BQG262 CAC246:CAC262 CJY246:CJY262 CTU246:CTU262 DDQ246:DDQ262 DNM246:DNM262 DXI246:DXI262 EHE246:EHE262 ERA246:ERA262 FAW246:FAW262 FKS246:FKS262 FUO246:FUO262 GEK246:GEK262 GOG246:GOG262 GYC246:GYC262 HHY246:HHY262 HRU246:HRU262 IBQ246:IBQ262 ILM246:ILM262 IVI246:IVI262 JFE246:JFE262 JPA246:JPA262 JYW246:JYW262 KIS246:KIS262 KSO246:KSO262 LCK246:LCK262 LMG246:LMG262 LWC246:LWC262 MFY246:MFY262 MPU246:MPU262 MZQ246:MZQ262 NJM246:NJM262 NTI246:NTI262 ODE246:ODE262 ONA246:ONA262 OWW246:OWW262 PGS246:PGS262 PQO246:PQO262 QAK246:QAK262 QKG246:QKG262 QUC246:QUC262 RDY246:RDY262 RNU246:RNU262 RXQ246:RXQ262 SHM246:SHM262 SRI246:SRI262 TBE246:TBE262 TLA246:TLA262 TUW246:TUW262 UES246:UES262 UOO246:UOO262 UYK246:UYK262 VIG246:VIG262 VSC246:VSC262 WBY246:WBY262 WLU246:WLU262 WVQ246:WVQ262 AMS499:AMS502 Y282:Y286 JE736:JE740 TA736:TA740 Y494:Y497 Y656 JE246:JE262 JE769:JE780 TA769:TA780 ACW769:ACW780 AMS769:AMS780 AWO769:AWO780 BGK769:BGK780 BQG769:BQG780 CAC769:CAC780 CJY769:CJY780 CTU769:CTU780 DDQ769:DDQ780 DNM769:DNM780 DXI769:DXI780 EHE769:EHE780 ERA769:ERA780 FAW769:FAW780 FKS769:FKS780 FUO769:FUO780 GEK769:GEK780 GOG769:GOG780 GYC769:GYC780 HHY769:HHY780 HRU769:HRU780 IBQ769:IBQ780 ILM769:ILM780 IVI769:IVI780 JFE769:JFE780 JPA769:JPA780 JYW769:JYW780 KIS769:KIS780 KSO769:KSO780 LCK769:LCK780 LMG769:LMG780 LWC769:LWC780 MFY769:MFY780 MPU769:MPU780 MZQ769:MZQ780 NJM769:NJM780 NTI769:NTI780 ODE769:ODE780 ONA769:ONA780 OWW769:OWW780 PGS769:PGS780 PQO769:PQO780 QAK769:QAK780 QKG769:QKG780 QUC769:QUC780 RDY769:RDY780 RNU769:RNU780 RXQ769:RXQ780 SHM769:SHM780 SRI769:SRI780 TBE769:TBE780 TLA769:TLA780 TUW769:TUW780 UES769:UES780 UOO769:UOO780 UYK769:UYK780 VIG769:VIG780 VSC769:VSC780 WBY769:WBY780 WLU769:WLU780 WVQ769:WVQ780 AWO499:AWO502 BGK499:BGK502 BQG499:BQG502 CAC499:CAC502 CJY499:CJY502 CTU499:CTU502 DDQ499:DDQ502 DNM499:DNM502 DXI499:DXI502 EHE499:EHE502 ERA499:ERA502 FAW499:FAW502 FKS499:FKS502 FUO499:FUO502 GEK499:GEK502 GOG499:GOG502 GYC499:GYC502 HHY499:HHY502 HRU499:HRU502 IBQ499:IBQ502 ILM499:ILM502 IVI499:IVI502 JFE499:JFE502 JPA499:JPA502 JYW499:JYW502 KIS499:KIS502 KSO499:KSO502 LCK499:LCK502 LMG499:LMG502 LWC499:LWC502 MFY499:MFY502 MPU499:MPU502 MZQ499:MZQ502 NJM499:NJM502 NTI499:NTI502 ODE499:ODE502 ONA499:ONA502 OWW499:OWW502 PGS499:PGS502 PQO499:PQO502 QAK499:QAK502 QKG499:QKG502 QUC499:QUC502 RDY499:RDY502 RNU499:RNU502 RXQ499:RXQ502 SHM499:SHM502 SRI499:SRI502 TBE499:TBE502 TLA499:TLA502 TUW499:TUW502 UES499:UES502 UOO499:UOO502 UYK499:UYK502 VIG499:VIG502 VSC499:VSC502 WBY499:WBY502 WLU499:WLU502 WVQ499:WVQ502 Y499:Y502 JE499:JE502 TA499:TA502 Y385 ACW499:ACW502 ACW736:ACW740 AMS736:AMS740 AWO736:AWO740 BGK736:BGK740 BQG736:BQG740 CAC736:CAC740 CJY736:CJY740 CTU736:CTU740 DDQ736:DDQ740 DNM736:DNM740 DXI736:DXI740 EHE736:EHE740 ERA736:ERA740 FAW736:FAW740 FKS736:FKS740 FUO736:FUO740 GEK736:GEK740 GOG736:GOG740 GYC736:GYC740 HHY736:HHY740 HRU736:HRU740 IBQ736:IBQ740 ILM736:ILM740 IVI736:IVI740 JFE736:JFE740 JPA736:JPA740 JYW736:JYW740 KIS736:KIS740 KSO736:KSO740 LCK736:LCK740 LMG736:LMG740 LWC736:LWC740 MFY736:MFY740 MPU736:MPU740 MZQ736:MZQ740 NJM736:NJM740 NTI736:NTI740 ODE736:ODE740 ONA736:ONA740 OWW736:OWW740 PGS736:PGS740 PQO736:PQO740 QAK736:QAK740 QKG736:QKG740 QUC736:QUC740 RDY736:RDY740 RNU736:RNU740 RXQ736:RXQ740 SHM736:SHM740 SRI736:SRI740 TBE736:TBE740 TLA736:TLA740 TUW736:TUW740 UES736:UES740 UOO736:UOO740 UYK736:UYK740 VIG736:VIG740 VSC736:VSC740 WBY736:WBY740 WLU736:WLU740 WVQ736:WVQ740 WVQ686:WVQ687 Y275:Y277 WVQ273:WVQ277 WLU273:WLU277 WBY273:WBY277 VSC273:VSC277 VIG273:VIG277 UYK273:UYK277 UOO273:UOO277 UES273:UES277 TUW273:TUW277 TLA273:TLA277 TBE273:TBE277 SRI273:SRI277 SHM273:SHM277 RXQ273:RXQ277 RNU273:RNU277 RDY273:RDY277 QUC273:QUC277 QKG273:QKG277 QAK273:QAK277 PQO273:PQO277 PGS273:PGS277 OWW273:OWW277 ONA273:ONA277 ODE273:ODE277 NTI273:NTI277 NJM273:NJM277 MZQ273:MZQ277 MPU273:MPU277 MFY273:MFY277 LWC273:LWC277 LMG273:LMG277 LCK273:LCK277 KSO273:KSO277 KIS273:KIS277 JYW273:JYW277 JPA273:JPA277 JFE273:JFE277 IVI273:IVI277 ILM273:ILM277 IBQ273:IBQ277 HRU273:HRU277 HHY273:HHY277 GYC273:GYC277 GOG273:GOG277 GEK273:GEK277 FUO273:FUO277 FKS273:FKS277 FAW273:FAW277 ERA273:ERA277 EHE273:EHE277 DXI273:DXI277 DNM273:DNM277 DDQ273:DDQ277 CTU273:CTU277 CJY273:CJY277 CAC273:CAC277 BQG273:BQG277 BGK273:BGK277 AWO273:AWO277 AMS273:AMS277 ACW273:ACW277 TA273:TA277 JE273:JE277 Y769:Y782 Y11:Y38 JU11:JU38 TQ11:TQ38 ADM11:ADM38 ANI11:ANI38 AXE11:AXE38 BHA11:BHA38 BQW11:BQW38 CAS11:CAS38 CKO11:CKO38 CUK11:CUK38 DEG11:DEG38 DOC11:DOC38 DXY11:DXY38 EHU11:EHU38 ERQ11:ERQ38 FBM11:FBM38 FLI11:FLI38 FVE11:FVE38 GFA11:GFA38 GOW11:GOW38 GYS11:GYS38 HIO11:HIO38 HSK11:HSK38 ICG11:ICG38 IMC11:IMC38 IVY11:IVY38 JFU11:JFU38 JPQ11:JPQ38 JZM11:JZM38 KJI11:KJI38 KTE11:KTE38 LDA11:LDA38 LMW11:LMW38 LWS11:LWS38 MGO11:MGO38 MQK11:MQK38 NAG11:NAG38 NKC11:NKC38 NTY11:NTY38 ODU11:ODU38 ONQ11:ONQ38 OXM11:OXM38 PHI11:PHI38 PRE11:PRE38 QBA11:QBA38 QKW11:QKW38 QUS11:QUS38 REO11:REO38 ROK11:ROK38 RYG11:RYG38 SIC11:SIC38 SRY11:SRY38 TBU11:TBU38 TLQ11:TLQ38 TVM11:TVM38 UFI11:UFI38 UPE11:UPE38 UZA11:UZA38 VIW11:VIW38 VSS11:VSS38 WCO11:WCO38 WMK11:WMK38 WWG11:WWG38 Y136:Y227 JU136:JU227 TQ136:TQ227 ADM136:ADM227 ANI136:ANI227 AXE136:AXE227 BHA136:BHA227 BQW136:BQW227 CAS136:CAS227 CKO136:CKO227 CUK136:CUK227 DEG136:DEG227 DOC136:DOC227 DXY136:DXY227 EHU136:EHU227 ERQ136:ERQ227 FBM136:FBM227 FLI136:FLI227 FVE136:FVE227 GFA136:GFA227 GOW136:GOW227 GYS136:GYS227 HIO136:HIO227 HSK136:HSK227 ICG136:ICG227 IMC136:IMC227 IVY136:IVY227 JFU136:JFU227 JPQ136:JPQ227 JZM136:JZM227 KJI136:KJI227 KTE136:KTE227 LDA136:LDA227 LMW136:LMW227 LWS136:LWS227 MGO136:MGO227 MQK136:MQK227 NAG136:NAG227 NKC136:NKC227 NTY136:NTY227 ODU136:ODU227 ONQ136:ONQ227 OXM136:OXM227 PHI136:PHI227 PRE136:PRE227 QBA136:QBA227 QKW136:QKW227 QUS136:QUS227 REO136:REO227 ROK136:ROK227 RYG136:RYG227 SIC136:SIC227 SRY136:SRY227 TBU136:TBU227 TLQ136:TLQ227 TVM136:TVM227 UFI136:UFI227 UPE136:UPE227 UZA136:UZA227 VIW136:VIW227 VSS136:VSS227 WCO136:WCO227 WMK136:WMK227 WWG136:WWG227 JU282:JU285 TQ282:TQ285 ADM282:ADM285 ANI282:ANI285 AXE282:AXE285 BHA282:BHA285 BQW282:BQW285 CAS282:CAS285 CKO282:CKO285 CUK282:CUK285 DEG282:DEG285 DOC282:DOC285 DXY282:DXY285 EHU282:EHU285 ERQ282:ERQ285 FBM282:FBM285 FLI282:FLI285 FVE282:FVE285 GFA282:GFA285 GOW282:GOW285 GYS282:GYS285 HIO282:HIO285 HSK282:HSK285 ICG282:ICG285 IMC282:IMC285 IVY282:IVY285 JFU282:JFU285 JPQ282:JPQ285 JZM282:JZM285 KJI282:KJI285 KTE282:KTE285 LDA282:LDA285 LMW282:LMW285 LWS282:LWS285 MGO282:MGO285 MQK282:MQK285 NAG282:NAG285 NKC282:NKC285 NTY282:NTY285 ODU282:ODU285 ONQ282:ONQ285 OXM282:OXM285 PHI282:PHI285 PRE282:PRE285 QBA282:QBA285 QKW282:QKW285 QUS282:QUS285 REO282:REO285 ROK282:ROK285 RYG282:RYG285 SIC282:SIC285 SRY282:SRY285 TBU282:TBU285 TLQ282:TLQ285 TVM282:TVM285 UFI282:UFI285 UPE282:UPE285 UZA282:UZA285 VIW282:VIW285 VSS282:VSS285 WCO282:WCO285 WMK282:WMK285 WWG282:WWG285 WLU686:WLU687 WBY686:WBY687 VSC686:VSC687 VIG686:VIG687 UYK686:UYK687 UOO686:UOO687 UES686:UES687 TUW686:TUW687 TLA686:TLA687 TBE686:TBE687 SRI686:SRI687 SHM686:SHM687 RXQ686:RXQ687 RNU686:RNU687 RDY686:RDY687 QUC686:QUC687 QKG686:QKG687 QAK686:QAK687 PQO686:PQO687 PGS686:PGS687 OWW686:OWW687 ONA686:ONA687 ODE686:ODE687 NTI686:NTI687 NJM686:NJM687 MZQ686:MZQ687 MPU686:MPU687 MFY686:MFY687 LWC686:LWC687 LMG686:LMG687 LCK686:LCK687 KSO686:KSO687 KIS686:KIS687 JYW686:JYW687 JPA686:JPA687 JFE686:JFE687 IVI686:IVI687 ILM686:ILM687 IBQ686:IBQ687 HRU686:HRU687 HHY686:HHY687 GYC686:GYC687 GOG686:GOG687 GEK686:GEK687 FUO686:FUO687 FKS686:FKS687 FAW686:FAW687 ERA686:ERA687 EHE686:EHE687 DXI686:DXI687 DNM686:DNM687 DDQ686:DDQ687 CTU686:CTU687 CJY686:CJY687 CAC686:CAC687 BQG686:BQG687 BGK686:BGK687 AWO686:AWO687 AMS686:AMS687 ACW686:ACW687 TA686:TA687 WWG572 Y736:Y740 Y563:Y567 WWG563:WWG567 WMK563:WMK567 WCO563:WCO567 VSS563:VSS567 VIW563:VIW567 UZA563:UZA567 UPE563:UPE567 UFI563:UFI567 TVM563:TVM567 TLQ563:TLQ567 TBU563:TBU567 SRY563:SRY567 SIC563:SIC567 RYG563:RYG567 ROK563:ROK567 REO563:REO567 QUS563:QUS567 QKW563:QKW567 QBA563:QBA567 PRE563:PRE567 PHI563:PHI567 OXM563:OXM567 ONQ563:ONQ567 ODU563:ODU567 NTY563:NTY567 NKC563:NKC567 NAG563:NAG567 MQK563:MQK567 MGO563:MGO567 LWS563:LWS567 LMW563:LMW567 LDA563:LDA567 KTE563:KTE567 KJI563:KJI567 JZM563:JZM567 JPQ563:JPQ567 JFU563:JFU567 IVY563:IVY567 IMC563:IMC567 ICG563:ICG567 HSK563:HSK567 HIO563:HIO567 GYS563:GYS567 GOW563:GOW567 GFA563:GFA567 FVE563:FVE567 FLI563:FLI567 FBM563:FBM567 ERQ563:ERQ567 EHU563:EHU567 DXY563:DXY567 DOC563:DOC567 DEG563:DEG567 CUK563:CUK567 CKO563:CKO567 CAS563:CAS567 BQW563:BQW567 BHA563:BHA567 AXE563:AXE567 ANI563:ANI567 ADM563:ADM567 TQ563:TQ567 JU563:JU567 Y569:Y570 JU569:JU570 TQ569:TQ570 ADM569:ADM570 ANI569:ANI570 AXE569:AXE570 BHA569:BHA570 BQW569:BQW570 CAS569:CAS570 CKO569:CKO570 CUK569:CUK570 DEG569:DEG570 DOC569:DOC570 DXY569:DXY570 EHU569:EHU570 ERQ569:ERQ570 FBM569:FBM570 FLI569:FLI570 FVE569:FVE570 GFA569:GFA570 GOW569:GOW570 GYS569:GYS570 HIO569:HIO570 HSK569:HSK570 ICG569:ICG570 IMC569:IMC570 IVY569:IVY570 JFU569:JFU570 JPQ569:JPQ570 JZM569:JZM570 KJI569:KJI570 KTE569:KTE570 LDA569:LDA570 LMW569:LMW570 LWS569:LWS570 MGO569:MGO570 MQK569:MQK570 NAG569:NAG570 NKC569:NKC570 NTY569:NTY570 ODU569:ODU570 ONQ569:ONQ570 OXM569:OXM570 PHI569:PHI570 PRE569:PRE570 QBA569:QBA570 QKW569:QKW570 QUS569:QUS570 REO569:REO570 ROK569:ROK570 RYG569:RYG570 SIC569:SIC570 SRY569:SRY570 TBU569:TBU570 TLQ569:TLQ570 TVM569:TVM570 UFI569:UFI570 UPE569:UPE570 UZA569:UZA570 VIW569:VIW570 VSS569:VSS570 WCO569:WCO570 WMK569:WMK570 WWG569:WWG570 Y572 JU572 TQ572 ADM572 ANI572 AXE572 BHA572 BQW572 CAS572 CKO572 CUK572 DEG572 DOC572 DXY572 EHU572 ERQ572 FBM572 FLI572 FVE572 GFA572 GOW572 GYS572 HIO572 HSK572 ICG572 IMC572 IVY572 JFU572 JPQ572 JZM572 KJI572 KTE572 LDA572 LMW572 LWS572 MGO572 MQK572 NAG572 NKC572 NTY572 ODU572 ONQ572 OXM572 PHI572 PRE572 QBA572 QKW572 QUS572 REO572 ROK572 RYG572 SIC572 SRY572 TBU572 TLQ572 TVM572 UFI572 UPE572 UZA572 VIW572 VSS572 WCO572 WMK572 JE686:JE687 WVQ1037 Y1037 JE1037 TA1037 ACW1037 AMS1037 AWO1037 BGK1037 BQG1037 CAC1037 CJY1037 CTU1037 DDQ1037 DNM1037 DXI1037 EHE1037 ERA1037 FAW1037 FKS1037 FUO1037 GEK1037 GOG1037 GYC1037 HHY1037 HRU1037 IBQ1037 ILM1037 IVI1037 JFE1037 JPA1037 JYW1037 KIS1037 KSO1037 LCK1037 LMG1037 LWC1037 MFY1037 MPU1037 MZQ1037 NJM1037 NTI1037 ODE1037 ONA1037 OWW1037 PGS1037 PQO1037 QAK1037 QKG1037 QUC1037 RDY1037 RNU1037 RXQ1037 SHM1037 SRI1037 TBE1037 TLA1037 TUW1037 UES1037 UOO1037 UYK1037 VIG1037 VSC1037 WBY1037 WLU1037" xr:uid="{00000000-0002-0000-0000-000027000000}"/>
    <dataValidation type="textLength" allowBlank="1" showInputMessage="1" showErrorMessage="1" errorTitle="spletna stran" error="obvezen podatek!" promptTitle="spletna stran " prompt="navedite spletno stran, kjer je predstavljena raziskovalna oprema, cenik, pogoji dostopa, OBVEZEN PODATEK!" sqref="AMR499:AMR502 X282:X286 SZ736:SZ740 SOK733 X494:X497 X656 X769:X782 JD769:JD780 SZ769:SZ780 ACV769:ACV780 AMR769:AMR780 AWN769:AWN780 BGJ769:BGJ780 BQF769:BQF780 CAB769:CAB780 CJX769:CJX780 CTT769:CTT780 DDP769:DDP780 DNL769:DNL780 DXH769:DXH780 EHD769:EHD780 EQZ769:EQZ780 FAV769:FAV780 FKR769:FKR780 FUN769:FUN780 GEJ769:GEJ780 GOF769:GOF780 GYB769:GYB780 HHX769:HHX780 HRT769:HRT780 IBP769:IBP780 ILL769:ILL780 IVH769:IVH780 JFD769:JFD780 JOZ769:JOZ780 JYV769:JYV780 KIR769:KIR780 KSN769:KSN780 LCJ769:LCJ780 LMF769:LMF780 LWB769:LWB780 MFX769:MFX780 MPT769:MPT780 MZP769:MZP780 NJL769:NJL780 NTH769:NTH780 ODD769:ODD780 OMZ769:OMZ780 OWV769:OWV780 PGR769:PGR780 PQN769:PQN780 QAJ769:QAJ780 QKF769:QKF780 QUB769:QUB780 RDX769:RDX780 RNT769:RNT780 RXP769:RXP780 SHL769:SHL780 SRH769:SRH780 TBD769:TBD780 TKZ769:TKZ780 TUV769:TUV780 UER769:UER780 UON769:UON780 UYJ769:UYJ780 VIF769:VIF780 VSB769:VSB780 WBX769:WBX780 WLT769:WLT780 WVP769:WVP780 AWN499:AWN502 BGJ499:BGJ502 BQF499:BQF502 CAB499:CAB502 CJX499:CJX502 CTT499:CTT502 DDP499:DDP502 DNL499:DNL502 DXH499:DXH502 EHD499:EHD502 EQZ499:EQZ502 FAV499:FAV502 FKR499:FKR502 FUN499:FUN502 GEJ499:GEJ502 GOF499:GOF502 GYB499:GYB502 HHX499:HHX502 HRT499:HRT502 IBP499:IBP502 ILL499:ILL502 IVH499:IVH502 JFD499:JFD502 JOZ499:JOZ502 JYV499:JYV502 KIR499:KIR502 KSN499:KSN502 LCJ499:LCJ502 LMF499:LMF502 LWB499:LWB502 MFX499:MFX502 MPT499:MPT502 MZP499:MZP502 NJL499:NJL502 NTH499:NTH502 ODD499:ODD502 OMZ499:OMZ502 OWV499:OWV502 PGR499:PGR502 PQN499:PQN502 QAJ499:QAJ502 QKF499:QKF502 QUB499:QUB502 RDX499:RDX502 RNT499:RNT502 RXP499:RXP502 SHL499:SHL502 SRH499:SRH502 TBD499:TBD502 TKZ499:TKZ502 TUV499:TUV502 UER499:UER502 UON499:UON502 UYJ499:UYJ502 VIF499:VIF502 VSB499:VSB502 WBX499:WBX502 WLT499:WLT502 WVP499:WVP502 X499:X502 JD499:JD502 SZ499:SZ502 X385 ACV499:ACV502 ACV736:ACV740 AMR736:AMR740 AWN736:AWN740 BGJ736:BGJ740 BQF736:BQF740 CAB736:CAB740 CJX736:CJX740 CTT736:CTT740 DDP736:DDP740 DNL736:DNL740 DXH736:DXH740 EHD736:EHD740 EQZ736:EQZ740 FAV736:FAV740 FKR736:FKR740 FUN736:FUN740 GEJ736:GEJ740 GOF736:GOF740 GYB736:GYB740 HHX736:HHX740 HRT736:HRT740 IBP736:IBP740 ILL736:ILL740 IVH736:IVH740 JFD736:JFD740 JOZ736:JOZ740 JYV736:JYV740 KIR736:KIR740 KSN736:KSN740 LCJ736:LCJ740 LMF736:LMF740 LWB736:LWB740 MFX736:MFX740 MPT736:MPT740 MZP736:MZP740 NJL736:NJL740 NTH736:NTH740 ODD736:ODD740 OMZ736:OMZ740 OWV736:OWV740 PGR736:PGR740 PQN736:PQN740 QAJ736:QAJ740 QKF736:QKF740 QUB736:QUB740 RDX736:RDX740 RNT736:RNT740 RXP736:RXP740 SHL736:SHL740 SRH736:SRH740 TBD736:TBD740 TKZ736:TKZ740 TUV736:TUV740 UER736:UER740 UON736:UON740 UYJ736:UYJ740 VIF736:VIF740 VSB736:VSB740 WBX736:WBX740 WLT736:WLT740 X736:X740 WVP736:WVP740 X246:X277 JD246:JD277 WVP246:WVP277 WLT246:WLT277 WBX246:WBX277 VSB246:VSB277 VIF246:VIF277 UYJ246:UYJ277 UON246:UON277 UER246:UER277 TUV246:TUV277 TKZ246:TKZ277 TBD246:TBD277 SRH246:SRH277 SHL246:SHL277 RXP246:RXP277 RNT246:RNT277 RDX246:RDX277 QUB246:QUB277 QKF246:QKF277 QAJ246:QAJ277 PQN246:PQN277 PGR246:PGR277 OWV246:OWV277 OMZ246:OMZ277 ODD246:ODD277 NTH246:NTH277 NJL246:NJL277 MZP246:MZP277 MPT246:MPT277 MFX246:MFX277 LWB246:LWB277 LMF246:LMF277 LCJ246:LCJ277 KSN246:KSN277 KIR246:KIR277 JYV246:JYV277 JOZ246:JOZ277 JFD246:JFD277 IVH246:IVH277 ILL246:ILL277 IBP246:IBP277 HRT246:HRT277 HHX246:HHX277 GYB246:GYB277 GOF246:GOF277 GEJ246:GEJ277 FUN246:FUN277 FKR246:FKR277 FAV246:FAV277 EQZ246:EQZ277 EHD246:EHD277 DXH246:DXH277 DNL246:DNL277 DDP246:DDP277 CTT246:CTT277 CJX246:CJX277 CAB246:CAB277 BQF246:BQF277 BGJ246:BGJ277 AWN246:AWN277 AMR246:AMR277 ACV246:ACV277 SZ246:SZ277 WVP686:WVP687 X733 GG733 QC733 ZY733 AJU733 ATQ733 BDM733 BNI733 BXE733 CHA733 CQW733 DAS733 DKO733 DUK733 EEG733 EOC733 EXY733 FHU733 FRQ733 GBM733 GLI733 GVE733 HFA733 HOW733 HYS733 IIO733 ISK733 JCG733 JMC733 JVY733 KFU733 KPQ733 KZM733 LJI733 LTE733 MDA733 MMW733 MWS733 NGO733 NQK733 OAG733 OKC733 OTY733 PDU733 PNQ733 PXM733 QHI733 QRE733 RBA733 RKW733 RUS733 SEO733 WVP9:WVP10 WLT9:WLT10 WBX9:WBX10 VSB9:VSB10 VIF9:VIF10 UYJ9:UYJ10 UON9:UON10 UER9:UER10 TUV9:TUV10 TKZ9:TKZ10 TBD9:TBD10 SRH9:SRH10 SHL9:SHL10 RXP9:RXP10 RNT9:RNT10 RDX9:RDX10 QUB9:QUB10 QKF9:QKF10 QAJ9:QAJ10 PQN9:PQN10 PGR9:PGR10 OWV9:OWV10 OMZ9:OMZ10 ODD9:ODD10 NTH9:NTH10 NJL9:NJL10 MZP9:MZP10 MPT9:MPT10 MFX9:MFX10 LWB9:LWB10 LMF9:LMF10 LCJ9:LCJ10 KSN9:KSN10 KIR9:KIR10 JYV9:JYV10 JOZ9:JOZ10 JFD9:JFD10 IVH9:IVH10 ILL9:ILL10 IBP9:IBP10 HRT9:HRT10 HHX9:HHX10 GYB9:GYB10 GOF9:GOF10 GEJ9:GEJ10 FUN9:FUN10 FKR9:FKR10 FAV9:FAV10 EQZ9:EQZ10 EHD9:EHD10 DXH9:DXH10 DNL9:DNL10 DDP9:DDP10 CTT9:CTT10 CJX9:CJX10 CAB9:CAB10 BQF9:BQF10 BGJ9:BGJ10 AWN9:AWN10 AMR9:AMR10 ACV9:ACV10 SZ9:SZ10 JD9:JD10 X9:X38 JT11:JT38 TP11:TP38 ADL11:ADL38 ANH11:ANH38 AXD11:AXD38 BGZ11:BGZ38 BQV11:BQV38 CAR11:CAR38 CKN11:CKN38 CUJ11:CUJ38 DEF11:DEF38 DOB11:DOB38 DXX11:DXX38 EHT11:EHT38 ERP11:ERP38 FBL11:FBL38 FLH11:FLH38 FVD11:FVD38 GEZ11:GEZ38 GOV11:GOV38 GYR11:GYR38 HIN11:HIN38 HSJ11:HSJ38 ICF11:ICF38 IMB11:IMB38 IVX11:IVX38 JFT11:JFT38 JPP11:JPP38 JZL11:JZL38 KJH11:KJH38 KTD11:KTD38 LCZ11:LCZ38 LMV11:LMV38 LWR11:LWR38 MGN11:MGN38 MQJ11:MQJ38 NAF11:NAF38 NKB11:NKB38 NTX11:NTX38 ODT11:ODT38 ONP11:ONP38 OXL11:OXL38 PHH11:PHH38 PRD11:PRD38 QAZ11:QAZ38 QKV11:QKV38 QUR11:QUR38 REN11:REN38 ROJ11:ROJ38 RYF11:RYF38 SIB11:SIB38 SRX11:SRX38 TBT11:TBT38 TLP11:TLP38 TVL11:TVL38 UFH11:UFH38 UPD11:UPD38 UYZ11:UYZ38 VIV11:VIV38 VSR11:VSR38 WCN11:WCN38 WMJ11:WMJ38 WWF11:WWF38 JT282:JT285 TP282:TP285 ADL282:ADL285 ANH282:ANH285 AXD282:AXD285 BGZ282:BGZ285 BQV282:BQV285 CAR282:CAR285 CKN282:CKN285 CUJ282:CUJ285 DEF282:DEF285 DOB282:DOB285 DXX282:DXX285 EHT282:EHT285 ERP282:ERP285 FBL282:FBL285 FLH282:FLH285 FVD282:FVD285 GEZ282:GEZ285 GOV282:GOV285 GYR282:GYR285 HIN282:HIN285 HSJ282:HSJ285 ICF282:ICF285 IMB282:IMB285 IVX282:IVX285 JFT282:JFT285 JPP282:JPP285 JZL282:JZL285 KJH282:KJH285 KTD282:KTD285 LCZ282:LCZ285 LMV282:LMV285 LWR282:LWR285 MGN282:MGN285 MQJ282:MQJ285 NAF282:NAF285 NKB282:NKB285 NTX282:NTX285 ODT282:ODT285 ONP282:ONP285 OXL282:OXL285 PHH282:PHH285 PRD282:PRD285 QAZ282:QAZ285 QKV282:QKV285 QUR282:QUR285 REN282:REN285 ROJ282:ROJ285 RYF282:RYF285 SIB282:SIB285 SRX282:SRX285 TBT282:TBT285 TLP282:TLP285 TVL282:TVL285 UFH282:UFH285 UPD282:UPD285 UYZ282:UYZ285 VIV282:VIV285 VSR282:VSR285 WCN282:WCN285 WMJ282:WMJ285 WWF282:WWF285 WLT686:WLT687 WBX686:WBX687 VSB686:VSB687 VIF686:VIF687 UYJ686:UYJ687 UON686:UON687 UER686:UER687 TUV686:TUV687 TKZ686:TKZ687 TBD686:TBD687 SRH686:SRH687 SHL686:SHL687 RXP686:RXP687 RNT686:RNT687 RDX686:RDX687 QUB686:QUB687 QKF686:QKF687 QAJ686:QAJ687 PQN686:PQN687 PGR686:PGR687 OWV686:OWV687 OMZ686:OMZ687 ODD686:ODD687 NTH686:NTH687 NJL686:NJL687 MZP686:MZP687 MPT686:MPT687 MFX686:MFX687 LWB686:LWB687 LMF686:LMF687 LCJ686:LCJ687 KSN686:KSN687 KIR686:KIR687 JYV686:JYV687 JOZ686:JOZ687 JFD686:JFD687 IVH686:IVH687 ILL686:ILL687 IBP686:IBP687 HRT686:HRT687 HHX686:HHX687 GYB686:GYB687 GOF686:GOF687 GEJ686:GEJ687 FUN686:FUN687 FKR686:FKR687 FAV686:FAV687 EQZ686:EQZ687 EHD686:EHD687 DXH686:DXH687 DNL686:DNL687 DDP686:DDP687 CTT686:CTT687 CJX686:CJX687 CAB686:CAB687 BQF686:BQF687 BGJ686:BGJ687 AWN686:AWN687 AMR686:AMR687 ACV686:ACV687 SZ686:SZ687 JD736:JD740 JD686:JD687 X588 JT588 TP588 ADL588 ANH588 AXD588 BGZ588 BQV588 CAR588 CKN588 CUJ588 DEF588 DOB588 DXX588 EHT588 ERP588 FBL588 FLH588 FVD588 GEZ588 GOV588 GYR588 HIN588 HSJ588 ICF588 IMB588 IVX588 JFT588 JPP588 JZL588 KJH588 KTD588 LCZ588 LMV588 LWR588 MGN588 MQJ588 NAF588 NKB588 NTX588 ODT588 ONP588 OXL588 PHH588 PRD588 QAZ588 QKV588 QUR588 REN588 ROJ588 RYF588 SIB588 SRX588 TBT588 TLP588 TVL588 UFH588 UPD588 UYZ588 VIV588 VSR588 WCN588 WMJ588 WWF588 X582 JT582 TP582 ADL582 ANH582 AXD582 BGZ582 BQV582 CAR582 CKN582 CUJ582 DEF582 DOB582 DXX582 EHT582 ERP582 FBL582 FLH582 FVD582 GEZ582 GOV582 GYR582 HIN582 HSJ582 ICF582 IMB582 IVX582 JFT582 JPP582 JZL582 KJH582 KTD582 LCZ582 LMV582 LWR582 MGN582 MQJ582 NAF582 NKB582 NTX582 ODT582 ONP582 OXL582 PHH582 PRD582 QAZ582 QKV582 QUR582 REN582 ROJ582 RYF582 SIB582 SRX582 TBT582 TLP582 TVL582 UFH582 UPD582 UYZ582 VIV582 VSR582 WCN582 WMJ582 WWF582 X593 JT593 TP593 ADL593 ANH593 AXD593 BGZ593 BQV593 CAR593 CKN593 CUJ593 DEF593 DOB593 DXX593 EHT593 ERP593 FBL593 FLH593 FVD593 GEZ593 GOV593 GYR593 HIN593 HSJ593 ICF593 IMB593 IVX593 JFT593 JPP593 JZL593 KJH593 KTD593 LCZ593 LMV593 LWR593 MGN593 MQJ593 NAF593 NKB593 NTX593 ODT593 ONP593 OXL593 PHH593 PRD593 QAZ593 QKV593 QUR593 REN593 ROJ593 RYF593 SIB593 SRX593 TBT593 TLP593 TVL593 UFH593 UPD593 UYZ593 VIV593 VSR593 WCN593 WMJ593 WWF593 X579 JT579 TP579 ADL579 ANH579 AXD579 BGZ579 BQV579 CAR579 CKN579 CUJ579 DEF579 DOB579 DXX579 EHT579 ERP579 FBL579 FLH579 FVD579 GEZ579 GOV579 GYR579 HIN579 HSJ579 ICF579 IMB579 IVX579 JFT579 JPP579 JZL579 KJH579 KTD579 LCZ579 LMV579 LWR579 MGN579 MQJ579 NAF579 NKB579 NTX579 ODT579 ONP579 OXL579 PHH579 PRD579 QAZ579 QKV579 QUR579 REN579 ROJ579 RYF579 SIB579 SRX579 TBT579 TLP579 TVL579 UFH579 UPD579 UYZ579 VIV579 VSR579 WCN579 WMJ579 WWF579 X574 JT574 TP574 ADL574 ANH574 AXD574 BGZ574 BQV574 CAR574 CKN574 CUJ574 DEF574 DOB574 DXX574 EHT574 ERP574 FBL574 FLH574 FVD574 GEZ574 GOV574 GYR574 HIN574 HSJ574 ICF574 IMB574 IVX574 JFT574 JPP574 JZL574 KJH574 KTD574 LCZ574 LMV574 LWR574 MGN574 MQJ574 NAF574 NKB574 NTX574 ODT574 ONP574 OXL574 PHH574 PRD574 QAZ574 QKV574 QUR574 REN574 ROJ574 RYF574 SIB574 SRX574 TBT574 TLP574 TVL574 UFH574 UPD574 UYZ574 VIV574 VSR574 WCN574 WMJ574 WWF574 X590 JT590 TP590 ADL590 ANH590 AXD590 BGZ590 BQV590 CAR590 CKN590 CUJ590 DEF590 DOB590 DXX590 EHT590 ERP590 FBL590 FLH590 FVD590 GEZ590 GOV590 GYR590 HIN590 HSJ590 ICF590 IMB590 IVX590 JFT590 JPP590 JZL590 KJH590 KTD590 LCZ590 LMV590 LWR590 MGN590 MQJ590 NAF590 NKB590 NTX590 ODT590 ONP590 OXL590 PHH590 PRD590 QAZ590 QKV590 QUR590 REN590 ROJ590 RYF590 SIB590 SRX590 TBT590 TLP590 TVL590 UFH590 UPD590 UYZ590 VIV590 VSR590 WCN590 WMJ590 WWF590 X576 JT576 TP576 ADL576 ANH576 AXD576 BGZ576 BQV576 CAR576 CKN576 CUJ576 DEF576 DOB576 DXX576 EHT576 ERP576 FBL576 FLH576 FVD576 GEZ576 GOV576 GYR576 HIN576 HSJ576 ICF576 IMB576 IVX576 JFT576 JPP576 JZL576 KJH576 KTD576 LCZ576 LMV576 LWR576 MGN576 MQJ576 NAF576 NKB576 NTX576 ODT576 ONP576 OXL576 PHH576 PRD576 QAZ576 QKV576 QUR576 REN576 ROJ576 RYF576 SIB576 SRX576 TBT576 TLP576 TVL576 UFH576 UPD576 UYZ576 VIV576 VSR576 WCN576 WMJ576 WWF576 X585 JT585 TP585 ADL585 ANH585 AXD585 BGZ585 BQV585 CAR585 CKN585 CUJ585 DEF585 DOB585 DXX585 EHT585 ERP585 FBL585 FLH585 FVD585 GEZ585 GOV585 GYR585 HIN585 HSJ585 ICF585 IMB585 IVX585 JFT585 JPP585 JZL585 KJH585 KTD585 LCZ585 LMV585 LWR585 MGN585 MQJ585 NAF585 NKB585 NTX585 ODT585 ONP585 OXL585 PHH585 PRD585 QAZ585 QKV585 QUR585 REN585 ROJ585 RYF585 SIB585 SRX585 TBT585 TLP585 TVL585 UFH585 UPD585 UYZ585 VIV585 VSR585 WCN585 WMJ585 WWF585 WVP1037 X1037 JD1037 SZ1037 ACV1037 AMR1037 AWN1037 BGJ1037 BQF1037 CAB1037 CJX1037 CTT1037 DDP1037 DNL1037 DXH1037 EHD1037 EQZ1037 FAV1037 FKR1037 FUN1037 GEJ1037 GOF1037 GYB1037 HHX1037 HRT1037 IBP1037 ILL1037 IVH1037 JFD1037 JOZ1037 JYV1037 KIR1037 KSN1037 LCJ1037 LMF1037 LWB1037 MFX1037 MPT1037 MZP1037 NJL1037 NTH1037 ODD1037 OMZ1037 OWV1037 PGR1037 PQN1037 QAJ1037 QKF1037 QUB1037 RDX1037 RNT1037 RXP1037 SHL1037 SRH1037 TBD1037 TKZ1037 TUV1037 UER1037 UON1037 UYJ1037 VIF1037 VSB1037 WBX1037 WLT1037" xr:uid="{00000000-0002-0000-0000-000028000000}">
      <formula1>0</formula1>
      <formula2>200</formula2>
    </dataValidation>
    <dataValidation type="decimal" operator="greaterThanOrEqual" allowBlank="1" showInputMessage="1" showErrorMessage="1" sqref="J246:J264 SL246:SL262 ACH246:ACH262 AMD246:AMD262 AVZ246:AVZ262 BFV246:BFV262 BPR246:BPR262 BZN246:BZN262 CJJ246:CJJ262 CTF246:CTF262 DDB246:DDB262 DMX246:DMX262 DWT246:DWT262 EGP246:EGP262 EQL246:EQL262 FAH246:FAH262 FKD246:FKD262 FTZ246:FTZ262 GDV246:GDV262 GNR246:GNR262 GXN246:GXN262 HHJ246:HHJ262 HRF246:HRF262 IBB246:IBB262 IKX246:IKX262 IUT246:IUT262 JEP246:JEP262 JOL246:JOL262 JYH246:JYH262 KID246:KID262 KRZ246:KRZ262 LBV246:LBV262 LLR246:LLR262 LVN246:LVN262 MFJ246:MFJ262 MPF246:MPF262 MZB246:MZB262 NIX246:NIX262 NST246:NST262 OCP246:OCP262 OML246:OML262 OWH246:OWH262 PGD246:PGD262 PPZ246:PPZ262 PZV246:PZV262 QJR246:QJR262 QTN246:QTN262 RDJ246:RDJ262 RNF246:RNF262 RXB246:RXB262 SGX246:SGX262 SQT246:SQT262 TAP246:TAP262 TKL246:TKL262 TUH246:TUH262 UED246:UED262 UNZ246:UNZ262 UXV246:UXV262 VHR246:VHR262 VRN246:VRN262 WBJ246:WBJ262 WLF246:WLF262 WVB246:WVB262 JF11:JF39 IP246:IP262 WVB736 J494:J497 J656 WVB499:WVB501 IP769:IP780 SL769:SL780 ACH769:ACH780 AMD769:AMD780 AVZ769:AVZ780 BFV769:BFV780 BPR769:BPR780 BZN769:BZN780 CJJ769:CJJ780 CTF769:CTF780 DDB769:DDB780 DMX769:DMX780 DWT769:DWT780 EGP769:EGP780 EQL769:EQL780 FAH769:FAH780 FKD769:FKD780 FTZ769:FTZ780 GDV769:GDV780 GNR769:GNR780 GXN769:GXN780 HHJ769:HHJ780 HRF769:HRF780 IBB769:IBB780 IKX769:IKX780 IUT769:IUT780 JEP769:JEP780 JOL769:JOL780 JYH769:JYH780 KID769:KID780 KRZ769:KRZ780 LBV769:LBV780 LLR769:LLR780 LVN769:LVN780 MFJ769:MFJ780 MPF769:MPF780 MZB769:MZB780 NIX769:NIX780 NST769:NST780 OCP769:OCP780 OML769:OML780 OWH769:OWH780 PGD769:PGD780 PPZ769:PPZ780 PZV769:PZV780 QJR769:QJR780 QTN769:QTN780 RDJ769:RDJ780 RNF769:RNF780 RXB769:RXB780 SGX769:SGX780 SQT769:SQT780 TAP769:TAP780 TKL769:TKL780 TUH769:TUH780 UED769:UED780 UNZ769:UNZ780 UXV769:UXV780 VHR769:VHR780 VRN769:VRN780 WBJ769:WBJ780 WLF769:WLF780 WVB769:WVB780 J385 WLF736 WBJ736 VRN736 VHR736 UXV736 UNZ736 UED736 TUH736 TKL736 TAP736 SQT736 SGX736 RXB736 RNF736 RDJ736 QTN736 QJR736 PZV736 PPZ736 PGD736 OWH736 OML736 OCP736 NST736 NIX736 MZB736 MPF736 MFJ736 LVN736 LLR736 LBV736 KRZ736 KID736 JYH736 JOL736 JEP736 IUT736 IKX736 IBB736 HRF736 HHJ736 GXN736 GNR736 GDV736 FTZ736 FKD736 FAH736 EQL736 EGP736 DWT736 DMX736 DDB736 CTF736 CJJ736 BZN736 BPR736 BFV736 AVZ736 AMD736 ACH736 SL736 IP736 J736 J499:J501 IP499:IP501 SL499:SL501 ACH499:ACH501 AMD499:AMD501 AVZ499:AVZ501 BFV499:BFV501 BPR499:BPR501 BZN499:BZN501 CJJ499:CJJ501 CTF499:CTF501 DDB499:DDB501 DMX499:DMX501 DWT499:DWT501 EGP499:EGP501 EQL499:EQL501 FAH499:FAH501 FKD499:FKD501 FTZ499:FTZ501 GDV499:GDV501 GNR499:GNR501 GXN499:GXN501 HHJ499:HHJ501 HRF499:HRF501 IBB499:IBB501 IKX499:IKX501 IUT499:IUT501 JEP499:JEP501 JOL499:JOL501 JYH499:JYH501 KID499:KID501 KRZ499:KRZ501 LBV499:LBV501 LLR499:LLR501 LVN499:LVN501 MFJ499:MFJ501 MPF499:MPF501 MZB499:MZB501 NIX499:NIX501 NST499:NST501 OCP499:OCP501 OML499:OML501 OWH499:OWH501 PGD499:PGD501 PPZ499:PPZ501 PZV499:PZV501 QJR499:QJR501 QTN499:QTN501 RDJ499:RDJ501 RNF499:RNF501 RXB499:RXB501 SGX499:SGX501 SQT499:SQT501 TAP499:TAP501 TKL499:TKL501 TUH499:TUH501 UED499:UED501 UNZ499:UNZ501 UXV499:UXV501 VHR499:VHR501 VRN499:VRN501 WBJ499:WBJ501 WLF499:WLF501 WVB276:WVB277 WLF276:WLF277 WBJ276:WBJ277 VRN276:VRN277 VHR276:VHR277 UXV276:UXV277 UNZ276:UNZ277 UED276:UED277 TUH276:TUH277 TKL276:TKL277 TAP276:TAP277 SQT276:SQT277 SGX276:SGX277 RXB276:RXB277 RNF276:RNF277 RDJ276:RDJ277 QTN276:QTN277 QJR276:QJR277 PZV276:PZV277 PPZ276:PPZ277 PGD276:PGD277 OWH276:OWH277 OML276:OML277 OCP276:OCP277 NST276:NST277 NIX276:NIX277 MZB276:MZB277 MPF276:MPF277 MFJ276:MFJ277 LVN276:LVN277 LLR276:LLR277 LBV276:LBV277 KRZ276:KRZ277 KID276:KID277 JYH276:JYH277 JOL276:JOL277 JEP276:JEP277 IUT276:IUT277 IKX276:IKX277 IBB276:IBB277 HRF276:HRF277 HHJ276:HHJ277 GXN276:GXN277 GNR276:GNR277 GDV276:GDV277 FTZ276:FTZ277 FKD276:FKD277 FAH276:FAH277 EQL276:EQL277 EGP276:EGP277 DWT276:DWT277 DMX276:DMX277 DDB276:DDB277 CTF276:CTF277 CJJ276:CJJ277 BZN276:BZN277 BPR276:BPR277 BFV276:BFV277 AVZ276:AVZ277 AMD276:AMD277 ACH276:ACH277 SL276:SL277 IP276:IP277 J282:J286 J769:J782 TB11:TB39 ACX11:ACX39 AMT11:AMT39 AWP11:AWP39 BGL11:BGL39 BQH11:BQH39 CAD11:CAD39 CJZ11:CJZ39 CTV11:CTV39 DDR11:DDR39 DNN11:DNN39 DXJ11:DXJ39 EHF11:EHF39 ERB11:ERB39 FAX11:FAX39 FKT11:FKT39 FUP11:FUP39 GEL11:GEL39 GOH11:GOH39 GYD11:GYD39 HHZ11:HHZ39 HRV11:HRV39 IBR11:IBR39 ILN11:ILN39 IVJ11:IVJ39 JFF11:JFF39 JPB11:JPB39 JYX11:JYX39 KIT11:KIT39 KSP11:KSP39 LCL11:LCL39 LMH11:LMH39 LWD11:LWD39 MFZ11:MFZ39 MPV11:MPV39 MZR11:MZR39 NJN11:NJN39 NTJ11:NTJ39 ODF11:ODF39 ONB11:ONB39 OWX11:OWX39 PGT11:PGT39 PQP11:PQP39 QAL11:QAL39 QKH11:QKH39 QUD11:QUD39 RDZ11:RDZ39 RNV11:RNV39 RXR11:RXR39 SHN11:SHN39 SRJ11:SRJ39 TBF11:TBF39 TLB11:TLB39 TUX11:TUX39 UET11:UET39 UOP11:UOP39 UYL11:UYL39 VIH11:VIH39 VSD11:VSD39 WBZ11:WBZ39 WLV11:WLV39 WVR11:WVR39 J136:J227 JF136:JF227 TB136:TB227 ACX136:ACX227 AMT136:AMT227 AWP136:AWP227 BGL136:BGL227 BQH136:BQH227 CAD136:CAD227 CJZ136:CJZ227 CTV136:CTV227 DDR136:DDR227 DNN136:DNN227 DXJ136:DXJ227 EHF136:EHF227 ERB136:ERB227 FAX136:FAX227 FKT136:FKT227 FUP136:FUP227 GEL136:GEL227 GOH136:GOH227 GYD136:GYD227 HHZ136:HHZ227 HRV136:HRV227 IBR136:IBR227 ILN136:ILN227 IVJ136:IVJ227 JFF136:JFF227 JPB136:JPB227 JYX136:JYX227 KIT136:KIT227 KSP136:KSP227 LCL136:LCL227 LMH136:LMH227 LWD136:LWD227 MFZ136:MFZ227 MPV136:MPV227 MZR136:MZR227 NJN136:NJN227 NTJ136:NTJ227 ODF136:ODF227 ONB136:ONB227 OWX136:OWX227 PGT136:PGT227 PQP136:PQP227 QAL136:QAL227 QKH136:QKH227 QUD136:QUD227 RDZ136:RDZ227 RNV136:RNV227 RXR136:RXR227 SHN136:SHN227 SRJ136:SRJ227 TBF136:TBF227 TLB136:TLB227 TUX136:TUX227 UET136:UET227 UOP136:UOP227 UYL136:UYL227 VIH136:VIH227 VSD136:VSD227 WBZ136:WBZ227 WLV136:WLV227 WVR136:WVR227 JF282:JF285 TB282:TB285 ACX282:ACX285 AMT282:AMT285 AWP282:AWP285 BGL282:BGL285 BQH282:BQH285 CAD282:CAD285 CJZ282:CJZ285 CTV282:CTV285 DDR282:DDR285 DNN282:DNN285 DXJ282:DXJ285 EHF282:EHF285 ERB282:ERB285 FAX282:FAX285 FKT282:FKT285 FUP282:FUP285 GEL282:GEL285 GOH282:GOH285 GYD282:GYD285 HHZ282:HHZ285 HRV282:HRV285 IBR282:IBR285 ILN282:ILN285 IVJ282:IVJ285 JFF282:JFF285 JPB282:JPB285 JYX282:JYX285 KIT282:KIT285 KSP282:KSP285 LCL282:LCL285 LMH282:LMH285 LWD282:LWD285 MFZ282:MFZ285 MPV282:MPV285 MZR282:MZR285 NJN282:NJN285 NTJ282:NTJ285 ODF282:ODF285 ONB282:ONB285 OWX282:OWX285 PGT282:PGT285 PQP282:PQP285 QAL282:QAL285 QKH282:QKH285 QUD282:QUD285 RDZ282:RDZ285 RNV282:RNV285 RXR282:RXR285 SHN282:SHN285 SRJ282:SRJ285 TBF282:TBF285 TLB282:TLB285 TUX282:TUX285 UET282:UET285 UOP282:UOP285 UYL282:UYL285 VIH282:VIH285 VSD282:VSD285 WBZ282:WBZ285 WLV282:WLV285 WVR282:WVR285 WLF686:WLF687 WBJ686:WBJ687 VRN686:VRN687 VHR686:VHR687 UXV686:UXV687 UNZ686:UNZ687 UED686:UED687 TUH686:TUH687 TKL686:TKL687 TAP686:TAP687 SQT686:SQT687 SGX686:SGX687 RXB686:RXB687 RNF686:RNF687 RDJ686:RDJ687 QTN686:QTN687 QJR686:QJR687 PZV686:PZV687 PPZ686:PPZ687 PGD686:PGD687 OWH686:OWH687 OML686:OML687 OCP686:OCP687 NST686:NST687 NIX686:NIX687 MZB686:MZB687 MPF686:MPF687 MFJ686:MFJ687 LVN686:LVN687 LLR686:LLR687 LBV686:LBV687 KRZ686:KRZ687 KID686:KID687 JYH686:JYH687 JOL686:JOL687 JEP686:JEP687 IUT686:IUT687 IKX686:IKX687 IBB686:IBB687 HRF686:HRF687 HHJ686:HHJ687 GXN686:GXN687 GNR686:GNR687 GDV686:GDV687 FTZ686:FTZ687 FKD686:FKD687 FAH686:FAH687 EQL686:EQL687 EGP686:EGP687 DWT686:DWT687 DMX686:DMX687 DDB686:DDB687 CTF686:CTF687 CJJ686:CJJ687 BZN686:BZN687 BPR686:BPR687 BFV686:BFV687 AVZ686:AVZ687 AMD686:AMD687 ACH686:ACH687 SL686:SL687 IP686:IP687 J11:J39 WVB686:WVB687 JF741:JF742 TB741:TB742 ACX741:ACX742 AMT741:AMT742 AWP741:AWP742 BGL741:BGL742 BQH741:BQH742 CAD741:CAD742 CJZ741:CJZ742 CTV741:CTV742 DDR741:DDR742 DNN741:DNN742 DXJ741:DXJ742 EHF741:EHF742 ERB741:ERB742 FAX741:FAX742 FKT741:FKT742 FUP741:FUP742 GEL741:GEL742 GOH741:GOH742 GYD741:GYD742 HHZ741:HHZ742 HRV741:HRV742 IBR741:IBR742 ILN741:ILN742 IVJ741:IVJ742 JFF741:JFF742 JPB741:JPB742 JYX741:JYX742 KIT741:KIT742 KSP741:KSP742 LCL741:LCL742 LMH741:LMH742 LWD741:LWD742 MFZ741:MFZ742 MPV741:MPV742 MZR741:MZR742 NJN741:NJN742 NTJ741:NTJ742 ODF741:ODF742 ONB741:ONB742 OWX741:OWX742 PGT741:PGT742 PQP741:PQP742 QAL741:QAL742 QKH741:QKH742 QUD741:QUD742 RDZ741:RDZ742 RNV741:RNV742 RXR741:RXR742 SHN741:SHN742 SRJ741:SRJ742 TBF741:TBF742 TLB741:TLB742 TUX741:TUX742 UET741:UET742 UOP741:UOP742 UYL741:UYL742 VIH741:VIH742 VSD741:VSD742 WBZ741:WBZ742 WLV741:WLV742 WVR741:WVR742 J741:J742 J574 JF574 TB574 ACX574 AMT574 AWP574 BGL574 BQH574 CAD574 CJZ574 CTV574 DDR574 DNN574 DXJ574 EHF574 ERB574 FAX574 FKT574 FUP574 GEL574 GOH574 GYD574 HHZ574 HRV574 IBR574 ILN574 IVJ574 JFF574 JPB574 JYX574 KIT574 KSP574 LCL574 LMH574 LWD574 MFZ574 MPV574 MZR574 NJN574 NTJ574 ODF574 ONB574 OWX574 PGT574 PQP574 QAL574 QKH574 QUD574 RDZ574 RNV574 RXR574 SHN574 SRJ574 TBF574 TLB574 TUX574 UET574 UOP574 UYL574 VIH574 VSD574 WBZ574 WLV574 WVR574 IP1037 WVB1037 SL1037 ACH1037 AMD1037 AVZ1037 BFV1037 BPR1037 BZN1037 CJJ1037 CTF1037 DDB1037 DMX1037 DWT1037 EGP1037 EQL1037 FAH1037 FKD1037 FTZ1037 GDV1037 GNR1037 GXN1037 HHJ1037 HRF1037 IBB1037 IKX1037 IUT1037 JEP1037 JOL1037 JYH1037 KID1037 KRZ1037 LBV1037 LLR1037 LVN1037 MFJ1037 MPF1037 MZB1037 NIX1037 NST1037 OCP1037 OML1037 OWH1037 PGD1037 PPZ1037 PZV1037 QJR1037 QTN1037 RDJ1037 RNF1037 RXB1037 SGX1037 SQT1037 TAP1037 TKL1037 TUH1037 UED1037 UNZ1037 UXV1037 VHR1037 VRN1037 WBJ1037 WLF1037 J1037" xr:uid="{00000000-0002-0000-0000-000029000000}">
      <formula1>0</formula1>
    </dataValidation>
    <dataValidation type="decimal" allowBlank="1" showInputMessage="1" showErrorMessage="1" prompt="obvezen podatek" sqref="U246:U273 SW246:SW271 ACS246:ACS271 AMO246:AMO271 AWK246:AWK271 BGG246:BGG271 BQC246:BQC271 BZY246:BZY271 CJU246:CJU271 CTQ246:CTQ271 DDM246:DDM271 DNI246:DNI271 DXE246:DXE271 EHA246:EHA271 EQW246:EQW271 FAS246:FAS271 FKO246:FKO271 FUK246:FUK271 GEG246:GEG271 GOC246:GOC271 GXY246:GXY271 HHU246:HHU271 HRQ246:HRQ271 IBM246:IBM271 ILI246:ILI271 IVE246:IVE271 JFA246:JFA271 JOW246:JOW271 JYS246:JYS271 KIO246:KIO271 KSK246:KSK271 LCG246:LCG271 LMC246:LMC271 LVY246:LVY271 MFU246:MFU271 MPQ246:MPQ271 MZM246:MZM271 NJI246:NJI271 NTE246:NTE271 ODA246:ODA271 OMW246:OMW271 OWS246:OWS271 PGO246:PGO271 PQK246:PQK271 QAG246:QAG271 QKC246:QKC271 QTY246:QTY271 RDU246:RDU271 RNQ246:RNQ271 RXM246:RXM271 SHI246:SHI271 SRE246:SRE271 TBA246:TBA271 TKW246:TKW271 TUS246:TUS271 UEO246:UEO271 UOK246:UOK271 UYG246:UYG271 VIC246:VIC271 VRY246:VRY271 WBU246:WBU271 WLQ246:WLQ271 WVM246:WVM271 IX246:IZ262 R274:U274 IX272:JA272 ST272:SW272 ACP272:ACS272 AML272:AMO272 AWH272:AWK272 BGD272:BGG272 BPZ272:BQC272 BZV272:BZY272 CJR272:CJU272 CTN272:CTQ272 DDJ272:DDM272 DNF272:DNI272 DXB272:DXE272 EGX272:EHA272 EQT272:EQW272 FAP272:FAS272 FKL272:FKO272 FUH272:FUK272 GED272:GEG272 GNZ272:GOC272 GXV272:GXY272 HHR272:HHU272 HRN272:HRQ272 IBJ272:IBM272 ILF272:ILI272 IVB272:IVE272 JEX272:JFA272 JOT272:JOW272 JYP272:JYS272 KIL272:KIO272 KSH272:KSK272 LCD272:LCG272 LLZ272:LMC272 LVV272:LVY272 MFR272:MFU272 MPN272:MPQ272 MZJ272:MZM272 NJF272:NJI272 NTB272:NTE272 OCX272:ODA272 OMT272:OMW272 OWP272:OWS272 PGL272:PGO272 PQH272:PQK272 QAD272:QAG272 QJZ272:QKC272 QTV272:QTY272 RDR272:RDU272 RNN272:RNQ272 RXJ272:RXM272 SHF272:SHI272 SRB272:SRE272 TAX272:TBA272 TKT272:TKW272 TUP272:TUS272 UEL272:UEO272 UOH272:UOK272 UYD272:UYG272 VHZ272:VIC272 VRV272:VRY272 WBR272:WBU272 WLN272:WLQ272 WVJ272:WVM272 R246:T264 ST246:SV262 ACP246:ACR262 AML246:AMN262 AWH246:AWJ262 BGD246:BGF262 BPZ246:BQB262 BZV246:BZX262 CJR246:CJT262 CTN246:CTP262 DDJ246:DDL262 DNF246:DNH262 DXB246:DXD262 EGX246:EGZ262 EQT246:EQV262 FAP246:FAR262 FKL246:FKN262 FUH246:FUJ262 GED246:GEF262 GNZ246:GOB262 GXV246:GXX262 HHR246:HHT262 HRN246:HRP262 IBJ246:IBL262 ILF246:ILH262 IVB246:IVD262 JEX246:JEZ262 JOT246:JOV262 JYP246:JYR262 KIL246:KIN262 KSH246:KSJ262 LCD246:LCF262 LLZ246:LMB262 LVV246:LVX262 MFR246:MFT262 MPN246:MPP262 MZJ246:MZL262 NJF246:NJH262 NTB246:NTD262 OCX246:OCZ262 OMT246:OMV262 OWP246:OWR262 PGL246:PGN262 PQH246:PQJ262 QAD246:QAF262 QJZ246:QKB262 QTV246:QTX262 RDR246:RDT262 RNN246:RNP262 RXJ246:RXL262 SHF246:SHH262 SRB246:SRD262 TAX246:TAZ262 TKT246:TKV262 TUP246:TUR262 UEL246:UEN262 UOH246:UOJ262 UYD246:UYF262 VHZ246:VIB262 VRV246:VRX262 WBR246:WBT262 WLN246:WLP262 WVJ246:WVL262 IW246:IW275 S275:U275 IY273:JA273 SU273:SW273 ACQ273:ACS273 AMM273:AMO273 AWI273:AWK273 BGE273:BGG273 BQA273:BQC273 BZW273:BZY273 CJS273:CJU273 CTO273:CTQ273 DDK273:DDM273 DNG273:DNI273 DXC273:DXE273 EGY273:EHA273 EQU273:EQW273 FAQ273:FAS273 FKM273:FKO273 FUI273:FUK273 GEE273:GEG273 GOA273:GOC273 GXW273:GXY273 HHS273:HHU273 HRO273:HRQ273 IBK273:IBM273 ILG273:ILI273 IVC273:IVE273 JEY273:JFA273 JOU273:JOW273 JYQ273:JYS273 KIM273:KIO273 KSI273:KSK273 LCE273:LCG273 LMA273:LMC273 LVW273:LVY273 MFS273:MFU273 MPO273:MPQ273 MZK273:MZM273 NJG273:NJI273 NTC273:NTE273 OCY273:ODA273 OMU273:OMW273 OWQ273:OWS273 PGM273:PGO273 PQI273:PQK273 QAE273:QAG273 QKA273:QKC273 QTW273:QTY273 RDS273:RDU273 RNO273:RNQ273 RXK273:RXM273 SHG273:SHI273 SRC273:SRE273 TAY273:TBA273 TKU273:TKW273 TUQ273:TUS273 UEM273:UEO273 UOI273:UOK273 UYE273:UYG273 VIA273:VIC273 VRW273:VRY273 WBS273:WBU273 WLO273:WLQ273 WVK273:WVM273 SS246:SS275 ACO246:ACO275 AMK246:AMK275 AWG246:AWG275 BGC246:BGC275 BPY246:BPY275 BZU246:BZU275 CJQ246:CJQ275 CTM246:CTM275 DDI246:DDI275 DNE246:DNE275 DXA246:DXA275 EGW246:EGW275 EQS246:EQS275 FAO246:FAO275 FKK246:FKK275 FUG246:FUG275 GEC246:GEC275 GNY246:GNY275 GXU246:GXU275 HHQ246:HHQ275 HRM246:HRM275 IBI246:IBI275 ILE246:ILE275 IVA246:IVA275 JEW246:JEW275 JOS246:JOS275 JYO246:JYO275 KIK246:KIK275 KSG246:KSG275 LCC246:LCC275 LLY246:LLY275 LVU246:LVU275 MFQ246:MFQ275 MPM246:MPM275 MZI246:MZI275 NJE246:NJE275 NTA246:NTA275 OCW246:OCW275 OMS246:OMS275 OWO246:OWO275 PGK246:PGK275 PQG246:PQG275 QAC246:QAC275 QJY246:QJY275 QTU246:QTU275 RDQ246:RDQ275 RNM246:RNM275 RXI246:RXI275 SHE246:SHE275 SRA246:SRA275 TAW246:TAW275 TKS246:TKS275 TUO246:TUO275 UEK246:UEK275 UOG246:UOG275 UYC246:UYC275 VHY246:VHY275 VRU246:VRU275 WBQ246:WBQ275 WLM246:WLM275 WVI246:WVI275 S10:U10 Q246:Q277 IX274:JA275 ST274:SW275 ACP274:ACS275 AML274:AMO275 AWH274:AWK275 BGD274:BGG275 BPZ274:BQC275 BZV274:BZY275 CJR274:CJU275 CTN274:CTQ275 DDJ274:DDM275 DNF274:DNI275 DXB274:DXE275 EGX274:EHA275 EQT274:EQW275 FAP274:FAS275 FKL274:FKO275 FUH274:FUK275 GED274:GEG275 GNZ274:GOC275 GXV274:GXY275 HHR274:HHU275 HRN274:HRQ275 IBJ274:IBM275 ILF274:ILI275 IVB274:IVE275 JEX274:JFA275 JOT274:JOW275 JYP274:JYS275 KIL274:KIO275 KSH274:KSK275 LCD274:LCG275 LLZ274:LMC275 LVV274:LVY275 MFR274:MFU275 MPN274:MPQ275 MZJ274:MZM275 NJF274:NJI275 NTB274:NTE275 OCX274:ODA275 OMT274:OMW275 OWP274:OWS275 PGL274:PGO275 PQH274:PQK275 QAD274:QAG275 QJZ274:QKC275 QTV274:QTY275 RDR274:RDU275 RNN274:RNQ275 RXJ274:RXM275 SHF274:SHI275 SRB274:SRE275 TAX274:TBA275 TKT274:TKW275 TUP274:TUS275 UEL274:UEO275 UOH274:UOK275 UYD274:UYG275 VHZ274:VIC275 VRV274:VRY275 WBR274:WBU275 WLN274:WLQ275 WVJ274:WVM275 JA656:JA685 JA246:JA271 JA737:JA740 SOD733:SOH733 Q494:U497 Q656:U656 WVI686:WVM687 SW656:SW685 ACS656:ACS685 AMO656:AMO685 AWK656:AWK685 BGG656:BGG685 BQC656:BQC685 BZY656:BZY685 CJU656:CJU685 CTQ656:CTQ685 DDM656:DDM685 DNI656:DNI685 DXE656:DXE685 EHA656:EHA685 EQW656:EQW685 FAS656:FAS685 FKO656:FKO685 FUK656:FUK685 GEG656:GEG685 GOC656:GOC685 GXY656:GXY685 HHU656:HHU685 HRQ656:HRQ685 IBM656:IBM685 ILI656:ILI685 IVE656:IVE685 JFA656:JFA685 JOW656:JOW685 JYS656:JYS685 KIO656:KIO685 KSK656:KSK685 LCG656:LCG685 LMC656:LMC685 LVY656:LVY685 MFU656:MFU685 MPQ656:MPQ685 MZM656:MZM685 NJI656:NJI685 NTE656:NTE685 ODA656:ODA685 OMW656:OMW685 OWS656:OWS685 PGO656:PGO685 PQK656:PQK685 QAG656:QAG685 QKC656:QKC685 QTY656:QTY685 RDU656:RDU685 RNQ656:RNQ685 RXM656:RXM685 SHI656:SHI685 SRE656:SRE685 TBA656:TBA685 TKW656:TKW685 TUS656:TUS685 UEO656:UEO685 UOK656:UOK685 UYG656:UYG685 VIC656:VIC685 VRY656:VRY685 WBU656:WBU685 WLQ656:WLQ685 WVM656:WVM685 IW656:IW685 SS656:SS685 ACO656:ACO685 AMK656:AMK685 AWG656:AWG685 BGC656:BGC685 BPY656:BPY685 BZU656:BZU685 CJQ656:CJQ685 CTM656:CTM685 DDI656:DDI685 DNE656:DNE685 DXA656:DXA685 EGW656:EGW685 EQS656:EQS685 FAO656:FAO685 FKK656:FKK685 FUG656:FUG685 GEC656:GEC685 GNY656:GNY685 GXU656:GXU685 HHQ656:HHQ685 HRM656:HRM685 IBI656:IBI685 ILE656:ILE685 IVA656:IVA685 JEW656:JEW685 JOS656:JOS685 JYO656:JYO685 KIK656:KIK685 KSG656:KSG685 LCC656:LCC685 LLY656:LLY685 LVU656:LVU685 MFQ656:MFQ685 MPM656:MPM685 MZI656:MZI685 NJE656:NJE685 NTA656:NTA685 OCW656:OCW685 OMS656:OMS685 OWO656:OWO685 PGK656:PGK685 PQG656:PQG685 QAC656:QAC685 QJY656:QJY685 QTU656:QTU685 RDQ656:RDQ685 RNM656:RNM685 RXI656:RXI685 SHE656:SHE685 SRA656:SRA685 TAW656:TAW685 TKS656:TKS685 TUO656:TUO685 UEK656:UEK685 UOG656:UOG685 UYC656:UYC685 VHY656:VHY685 VRU656:VRU685 WBQ656:WBQ685 WLM656:WLM685 WVI499:WVM501 Q9:U9 IW9:JA9 SS9:SW9 ACO9:ACS9 AMK9:AMO9 AWG9:AWK9 BGC9:BGG9 BPY9:BQC9 BZU9:BZY9 CJQ9:CJU9 CTM9:CTQ9 DDI9:DDM9 DNE9:DNI9 DXA9:DXE9 EGW9:EHA9 EQS9:EQW9 FAO9:FAS9 FKK9:FKO9 FUG9:FUK9 GEC9:GEG9 GNY9:GOC9 GXU9:GXY9 HHQ9:HHU9 HRM9:HRQ9 IBI9:IBM9 ILE9:ILI9 IVA9:IVE9 JEW9:JFA9 JOS9:JOW9 JYO9:JYS9 KIK9:KIO9 KSG9:KSK9 LCC9:LCG9 LLY9:LMC9 LVU9:LVY9 MFQ9:MFU9 MPM9:MPQ9 MZI9:MZM9 NJE9:NJI9 NTA9:NTE9 OCW9:ODA9 OMS9:OMW9 OWO9:OWS9 PGK9:PGO9 PQG9:PQK9 QAC9:QAG9 QJY9:QKC9 QTU9:QTY9 RDQ9:RDU9 RNM9:RNQ9 RXI9:RXM9 SHE9:SHI9 SRA9:SRE9 TAW9:TBA9 TKS9:TKW9 TUO9:TUS9 UEK9:UEO9 UOG9:UOK9 UYC9:UYG9 VHY9:VIC9 VRU9:VRY9 WBQ9:WBU9 WLM9:WLQ9 WVI9:WVM9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Q10:Q39 Q769:U782 IW769:JA780 SS769:SW780 ACO769:ACS780 AMK769:AMO780 AWG769:AWK780 BGC769:BGG780 BPY769:BQC780 BZU769:BZY780 CJQ769:CJU780 CTM769:CTQ780 DDI769:DDM780 DNE769:DNI780 DXA769:DXE780 EGW769:EHA780 EQS769:EQW780 FAO769:FAS780 FKK769:FKO780 FUG769:FUK780 GEC769:GEG780 GNY769:GOC780 GXU769:GXY780 HHQ769:HHU780 HRM769:HRQ780 IBI769:IBM780 ILE769:ILI780 IVA769:IVE780 JEW769:JFA780 JOS769:JOW780 JYO769:JYS780 KIK769:KIO780 KSG769:KSK780 LCC769:LCG780 LLY769:LMC780 LVU769:LVY780 MFQ769:MFU780 MPM769:MPQ780 MZI769:MZM780 NJE769:NJI780 NTA769:NTE780 OCW769:ODA780 OMS769:OMW780 OWO769:OWS780 PGK769:PGO780 PQG769:PQK780 QAC769:QAG780 QJY769:QKC780 QTU769:QTY780 RDQ769:RDU780 RNM769:RNQ780 RXI769:RXM780 SHE769:SHI780 SRA769:SRE780 TAW769:TBA780 TKS769:TKW780 TUO769:TUS780 UEK769:UEO780 UOG769:UOK780 UYC769:UYG780 VHY769:VIC780 VRU769:VRY780 WBQ769:WBU780 WLM769:WLQ780 WVI769:WVM780 WVI656:WVI685 R276:U277 Q385:U385 WLM736:WLQ736 WBQ736:WBU736 VRU736:VRY736 VHY736:VIC736 UYC736:UYG736 UOG736:UOK736 UEK736:UEO736 TUO736:TUS736 TKS736:TKW736 TAW736:TBA736 SRA736:SRE736 SHE736:SHI736 RXI736:RXM736 RNM736:RNQ736 RDQ736:RDU736 QTU736:QTY736 QJY736:QKC736 QAC736:QAG736 PQG736:PQK736 PGK736:PGO736 OWO736:OWS736 OMS736:OMW736 OCW736:ODA736 NTA736:NTE736 NJE736:NJI736 MZI736:MZM736 MPM736:MPQ736 MFQ736:MFU736 LVU736:LVY736 LLY736:LMC736 LCC736:LCG736 KSG736:KSK736 KIK736:KIO736 JYO736:JYS736 JOS736:JOW736 JEW736:JFA736 IVA736:IVE736 ILE736:ILI736 IBI736:IBM736 HRM736:HRQ736 HHQ736:HHU736 GXU736:GXY736 GNY736:GOC736 GEC736:GEG736 FUG736:FUK736 FKK736:FKO736 FAO736:FAS736 EQS736:EQW736 EGW736:EHA736 DXA736:DXE736 DNE736:DNI736 DDI736:DDM736 CTM736:CTQ736 CJQ736:CJU736 BZU736:BZY736 BPY736:BQC736 BGC736:BGG736 AWG736:AWK736 AMK736:AMO736 ACO736:ACS736 SS736:SW736 IW736:JA736 Q736:U736 SW737:SW740 ACS737:ACS740 AMO737:AMO740 AWK737:AWK740 BGG737:BGG740 BQC737:BQC740 BZY737:BZY740 CJU737:CJU740 CTQ737:CTQ740 DDM737:DDM740 DNI737:DNI740 DXE737:DXE740 EHA737:EHA740 EQW737:EQW740 FAS737:FAS740 FKO737:FKO740 FUK737:FUK740 GEG737:GEG740 GOC737:GOC740 GXY737:GXY740 HHU737:HHU740 HRQ737:HRQ740 IBM737:IBM740 ILI737:ILI740 IVE737:IVE740 JFA737:JFA740 JOW737:JOW740 JYS737:JYS740 KIO737:KIO740 KSK737:KSK740 LCG737:LCG740 LMC737:LMC740 LVY737:LVY740 MFU737:MFU740 MPQ737:MPQ740 MZM737:MZM740 NJI737:NJI740 NTE737:NTE740 ODA737:ODA740 OMW737:OMW740 OWS737:OWS740 PGO737:PGO740 PQK737:PQK740 QAG737:QAG740 QKC737:QKC740 QTY737:QTY740 RDU737:RDU740 RNQ737:RNQ740 RXM737:RXM740 SHI737:SHI740 SRE737:SRE740 TBA737:TBA740 TKW737:TKW740 TUS737:TUS740 UEO737:UEO740 UOK737:UOK740 UYG737:UYG740 VIC737:VIC740 VRY737:VRY740 WBU737:WBU740 WLQ737:WLQ740 WVM737:WVM740 R737:S740 IX737:IY740 ST737:SU740 ACP737:ACQ740 AML737:AMM740 AWH737:AWI740 BGD737:BGE740 BPZ737:BQA740 BZV737:BZW740 CJR737:CJS740 CTN737:CTO740 DDJ737:DDK740 DNF737:DNG740 DXB737:DXC740 EGX737:EGY740 EQT737:EQU740 FAP737:FAQ740 FKL737:FKM740 FUH737:FUI740 GED737:GEE740 GNZ737:GOA740 GXV737:GXW740 HHR737:HHS740 HRN737:HRO740 IBJ737:IBK740 ILF737:ILG740 IVB737:IVC740 JEX737:JEY740 JOT737:JOU740 JYP737:JYQ740 KIL737:KIM740 KSH737:KSI740 LCD737:LCE740 LLZ737:LMA740 LVV737:LVW740 MFR737:MFS740 MPN737:MPO740 MZJ737:MZK740 NJF737:NJG740 NTB737:NTC740 OCX737:OCY740 OMT737:OMU740 OWP737:OWQ740 PGL737:PGM740 PQH737:PQI740 QAD737:QAE740 QJZ737:QKA740 QTV737:QTW740 RDR737:RDS740 RNN737:RNO740 RXJ737:RXK740 SHF737:SHG740 SRB737:SRC740 TAX737:TAY740 TKT737:TKU740 TUP737:TUQ740 UEL737:UEM740 UOH737:UOI740 UYD737:UYE740 VHZ737:VIA740 VRV737:VRW740 WBR737:WBS740 WLN737:WLO740 WVJ737:WVK740 Q499:U501 IW499:JA501 SS499:SW501 ACO499:ACS501 AMK499:AMO501 AWG499:AWK501 BGC499:BGG501 BPY499:BQC501 BZU499:BZY501 CJQ499:CJU501 CTM499:CTQ501 DDI499:DDM501 DNE499:DNI501 DXA499:DXE501 EGW499:EHA501 EQS499:EQW501 FAO499:FAS501 FKK499:FKO501 FUG499:FUK501 GEC499:GEG501 GNY499:GOC501 GXU499:GXY501 HHQ499:HHU501 HRM499:HRQ501 IBI499:IBM501 ILE499:ILI501 IVA499:IVE501 JEW499:JFA501 JOS499:JOW501 JYO499:JYS501 KIK499:KIO501 KSG499:KSK501 LCC499:LCG501 LLY499:LMC501 LVU499:LVY501 MFQ499:MFU501 MPM499:MPQ501 MZI499:MZM501 NJE499:NJI501 NTA499:NTE501 OCW499:ODA501 OMS499:OMW501 OWO499:OWS501 PGK499:PGO501 PQG499:PQK501 QAC499:QAG501 QJY499:QKC501 QTU499:QTY501 RDQ499:RDU501 RNM499:RNQ501 RXI499:RXM501 SHE499:SHI501 SRA499:SRE501 TAW499:TBA501 TKS499:TKW501 TUO499:TUS501 UEK499:UEO501 UOG499:UOK501 UYC499:UYG501 VHY499:VIC501 VRU499:VRY501 WBQ499:WBU501 WLM499:WLQ501 WVI276:WVM277 WLM276:WLQ277 WBQ276:WBU277 VRU276:VRY277 VHY276:VIC277 UYC276:UYG277 UOG276:UOK277 UEK276:UEO277 TUO276:TUS277 TKS276:TKW277 TAW276:TBA277 SRA276:SRE277 SHE276:SHI277 RXI276:RXM277 RNM276:RNQ277 RDQ276:RDU277 QTU276:QTY277 QJY276:QKC277 QAC276:QAG277 PQG276:PQK277 PGK276:PGO277 OWO276:OWS277 OMS276:OMW277 OCW276:ODA277 NTA276:NTE277 NJE276:NJI277 MZI276:MZM277 MPM276:MPQ277 MFQ276:MFU277 LVU276:LVY277 LLY276:LMC277 LCC276:LCG277 KSG276:KSK277 KIK276:KIO277 JYO276:JYS277 JOS276:JOW277 JEW276:JFA277 IVA276:IVE277 ILE276:ILI277 IBI276:IBM277 HRM276:HRQ277 HHQ276:HHU277 GXU276:GXY277 GNY276:GOC277 GEC276:GEG277 FUG276:FUK277 FKK276:FKO277 FAO276:FAS277 EQS276:EQW277 EGW276:EHA277 DXA276:DXE277 DNE276:DNI277 DDI276:DDM277 CTM276:CTQ277 CJQ276:CJU277 BZU276:BZY277 BPY276:BQC277 BGC276:BGG277 AWG276:AWK277 AMK276:AMO277 ACO276:ACS277 SS276:SW277 IW276:JA277 Q282:U286 WVI736:WVM736 Q733:U733 FZ733:GD733 PV733:PZ733 ZR733:ZV733 AJN733:AJR733 ATJ733:ATN733 BDF733:BDJ733 BNB733:BNF733 BWX733:BXB733 CGT733:CGX733 CQP733:CQT733 DAL733:DAP733 DKH733:DKL733 DUD733:DUH733 EDZ733:EED733 ENV733:ENZ733 EXR733:EXV733 FHN733:FHR733 FRJ733:FRN733 GBF733:GBJ733 GLB733:GLF733 GUX733:GVB733 HET733:HEX733 HOP733:HOT733 HYL733:HYP733 IIH733:IIL733 ISD733:ISH733 JBZ733:JCD733 JLV733:JLZ733 JVR733:JVV733 KFN733:KFR733 KPJ733:KPN733 KZF733:KZJ733 LJB733:LJF733 LSX733:LTB733 MCT733:MCX733 MMP733:MMT733 MWL733:MWP733 NGH733:NGL733 NQD733:NQH733 NZZ733:OAD733 OJV733:OJZ733 OTR733:OTV733 PDN733:PDR733 PNJ733:PNN733 PXF733:PXJ733 QHB733:QHF733 QQX733:QRB733 RAT733:RAX733 RKP733:RKT733 RUL733:RUP733 SEH733:SEL733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JM11:JM39 IW10 R11:T38 JN11:JP38 TJ11:TL38 ADF11:ADH38 ANB11:AND38 AWX11:AWZ38 BGT11:BGV38 BQP11:BQR38 CAL11:CAN38 CKH11:CKJ38 CUD11:CUF38 DDZ11:DEB38 DNV11:DNX38 DXR11:DXT38 EHN11:EHP38 ERJ11:ERL38 FBF11:FBH38 FLB11:FLD38 FUX11:FUZ38 GET11:GEV38 GOP11:GOR38 GYL11:GYN38 HIH11:HIJ38 HSD11:HSF38 IBZ11:ICB38 ILV11:ILX38 IVR11:IVT38 JFN11:JFP38 JPJ11:JPL38 JZF11:JZH38 KJB11:KJD38 KSX11:KSZ38 LCT11:LCV38 LMP11:LMR38 LWL11:LWN38 MGH11:MGJ38 MQD11:MQF38 MZZ11:NAB38 NJV11:NJX38 NTR11:NTT38 ODN11:ODP38 ONJ11:ONL38 OXF11:OXH38 PHB11:PHD38 PQX11:PQZ38 QAT11:QAV38 QKP11:QKR38 QUL11:QUN38 REH11:REJ38 ROD11:ROF38 RXZ11:RYB38 SHV11:SHX38 SRR11:SRT38 TBN11:TBP38 TLJ11:TLL38 TVF11:TVH38 UFB11:UFD38 UOX11:UOZ38 UYT11:UYV38 VIP11:VIR38 VSL11:VSN38 WCH11:WCJ38 WMD11:WMF38 WVZ11:WWB38 TI11:TI39 ADE11:ADE39 ANA11:ANA39 AWW11:AWW39 BGS11:BGS39 BQO11:BQO39 CAK11:CAK39 CKG11:CKG39 CUC11:CUC39 DDY11:DDY39 DNU11:DNU39 DXQ11:DXQ39 EHM11:EHM39 ERI11:ERI39 FBE11:FBE39 FLA11:FLA39 FUW11:FUW39 GES11:GES39 GOO11:GOO39 GYK11:GYK39 HIG11:HIG39 HSC11:HSC39 IBY11:IBY39 ILU11:ILU39 IVQ11:IVQ39 JFM11:JFM39 JPI11:JPI39 JZE11:JZE39 KJA11:KJA39 KSW11:KSW39 LCS11:LCS39 LMO11:LMO39 LWK11:LWK39 MGG11:MGG39 MQC11:MQC39 MZY11:MZY39 NJU11:NJU39 NTQ11:NTQ39 ODM11:ODM39 ONI11:ONI39 OXE11:OXE39 PHA11:PHA39 PQW11:PQW39 QAS11:QAS39 QKO11:QKO39 QUK11:QUK39 REG11:REG39 ROC11:ROC39 RXY11:RXY39 SHU11:SHU39 SRQ11:SRQ39 TBM11:TBM39 TLI11:TLI39 TVE11:TVE39 UFA11:UFA39 UOW11:UOW39 UYS11:UYS39 VIO11:VIO39 VSK11:VSK39 WCG11:WCG39 WMC11:WMC39 WVY11:WVY39 JQ11:JQ39 TM11:TM39 ADI11:ADI39 ANE11:ANE39 AXA11:AXA39 BGW11:BGW39 BQS11:BQS39 CAO11:CAO39 CKK11:CKK39 CUG11:CUG39 DEC11:DEC39 DNY11:DNY39 DXU11:DXU39 EHQ11:EHQ39 ERM11:ERM39 FBI11:FBI39 FLE11:FLE39 FVA11:FVA39 GEW11:GEW39 GOS11:GOS39 GYO11:GYO39 HIK11:HIK39 HSG11:HSG39 ICC11:ICC39 ILY11:ILY39 IVU11:IVU39 JFQ11:JFQ39 JPM11:JPM39 JZI11:JZI39 KJE11:KJE39 KTA11:KTA39 LCW11:LCW39 LMS11:LMS39 LWO11:LWO39 MGK11:MGK39 MQG11:MQG39 NAC11:NAC39 NJY11:NJY39 NTU11:NTU39 ODQ11:ODQ39 ONM11:ONM39 OXI11:OXI39 PHE11:PHE39 PRA11:PRA39 QAW11:QAW39 QKS11:QKS39 QUO11:QUO39 REK11:REK39 ROG11:ROG39 RYC11:RYC39 SHY11:SHY39 SRU11:SRU39 TBQ11:TBQ39 TLM11:TLM39 TVI11:TVI39 UFE11:UFE39 UPA11:UPA39 UYW11:UYW39 VIS11:VIS39 VSO11:VSO39 WCK11:WCK39 WMG11:WMG39 WWC11:WWC39 Q136:U227 JM136:JQ227 TI136:TM227 ADE136:ADI227 ANA136:ANE227 AWW136:AXA227 BGS136:BGW227 BQO136:BQS227 CAK136:CAO227 CKG136:CKK227 CUC136:CUG227 DDY136:DEC227 DNU136:DNY227 DXQ136:DXU227 EHM136:EHQ227 ERI136:ERM227 FBE136:FBI227 FLA136:FLE227 FUW136:FVA227 GES136:GEW227 GOO136:GOS227 GYK136:GYO227 HIG136:HIK227 HSC136:HSG227 IBY136:ICC227 ILU136:ILY227 IVQ136:IVU227 JFM136:JFQ227 JPI136:JPM227 JZE136:JZI227 KJA136:KJE227 KSW136:KTA227 LCS136:LCW227 LMO136:LMS227 LWK136:LWO227 MGG136:MGK227 MQC136:MQG227 MZY136:NAC227 NJU136:NJY227 NTQ136:NTU227 ODM136:ODQ227 ONI136:ONM227 OXE136:OXI227 PHA136:PHE227 PQW136:PRA227 QAS136:QAW227 QKO136:QKS227 QUK136:QUO227 REG136:REK227 ROC136:ROG227 RXY136:RYC227 SHU136:SHY227 SRQ136:SRU227 TBM136:TBQ227 TLI136:TLM227 TVE136:TVI227 UFA136:UFE227 UOW136:UPA227 UYS136:UYW227 VIO136:VIS227 VSK136:VSO227 WCG136:WCK227 WMC136:WMG227 WVY136:WWC227 JM282:JQ285 TI282:TM285 ADE282:ADI285 ANA282:ANE285 AWW282:AXA285 BGS282:BGW285 BQO282:BQS285 CAK282:CAO285 CKG282:CKK285 CUC282:CUG285 DDY282:DEC285 DNU282:DNY285 DXQ282:DXU285 EHM282:EHQ285 ERI282:ERM285 FBE282:FBI285 FLA282:FLE285 FUW282:FVA285 GES282:GEW285 GOO282:GOS285 GYK282:GYO285 HIG282:HIK285 HSC282:HSG285 IBY282:ICC285 ILU282:ILY285 IVQ282:IVU285 JFM282:JFQ285 JPI282:JPM285 JZE282:JZI285 KJA282:KJE285 KSW282:KTA285 LCS282:LCW285 LMO282:LMS285 LWK282:LWO285 MGG282:MGK285 MQC282:MQG285 MZY282:NAC285 NJU282:NJY285 NTQ282:NTU285 ODM282:ODQ285 ONI282:ONM285 OXE282:OXI285 PHA282:PHE285 PQW282:PRA285 QAS282:QAW285 QKO282:QKS285 QUK282:QUO285 REG282:REK285 ROC282:ROG285 RXY282:RYC285 SHU282:SHY285 SRQ282:SRU285 TBM282:TBQ285 TLI282:TLM285 TVE282:TVI285 UFA282:UFE285 UOW282:UPA285 UYS282:UYW285 VIO282:VIS285 VSK282:VSO285 WCG282:WCK285 WMC282:WMG285 WVY282:WWC285 WLM686:WLQ687 WBQ686:WBU687 VRU686:VRY687 VHY686:VIC687 UYC686:UYG687 UOG686:UOK687 UEK686:UEO687 TUO686:TUS687 TKS686:TKW687 TAW686:TBA687 SRA686:SRE687 SHE686:SHI687 RXI686:RXM687 RNM686:RNQ687 RDQ686:RDU687 QTU686:QTY687 QJY686:QKC687 QAC686:QAG687 PQG686:PQK687 PGK686:PGO687 OWO686:OWS687 OMS686:OMW687 OCW686:ODA687 NTA686:NTE687 NJE686:NJI687 MZI686:MZM687 MPM686:MPQ687 MFQ686:MFU687 LVU686:LVY687 LLY686:LMC687 LCC686:LCG687 KSG686:KSK687 KIK686:KIO687 JYO686:JYS687 JOS686:JOW687 JEW686:JFA687 IVA686:IVE687 ILE686:ILI687 IBI686:IBM687 HRM686:HRQ687 HHQ686:HHU687 GXU686:GXY687 GNY686:GOC687 GEC686:GEG687 FUG686:FUK687 FKK686:FKO687 FAO686:FAS687 EQS686:EQW687 EGW686:EHA687 DXA686:DXE687 DNE686:DNI687 DDI686:DDM687 CTM686:CTQ687 CJQ686:CJU687 BZU686:BZY687 BPY686:BQC687 BGC686:BGG687 AWG686:AWK687 AMK686:AMO687 ACO686:ACS687 SS686:SW687 IW686:JA687 U657:U687 U11:U39 U737:U740 Q657:Q687 JM741:JQ742 TI741:TM742 ADE741:ADI742 ANA741:ANE742 AWW741:AXA742 BGS741:BGW742 BQO741:BQS742 CAK741:CAO742 CKG741:CKK742 CUC741:CUG742 DDY741:DEC742 DNU741:DNY742 DXQ741:DXU742 EHM741:EHQ742 ERI741:ERM742 FBE741:FBI742 FLA741:FLE742 FUW741:FVA742 GES741:GEW742 GOO741:GOS742 GYK741:GYO742 HIG741:HIK742 HSC741:HSG742 IBY741:ICC742 ILU741:ILY742 IVQ741:IVU742 JFM741:JFQ742 JPI741:JPM742 JZE741:JZI742 KJA741:KJE742 KSW741:KTA742 LCS741:LCW742 LMO741:LMS742 LWK741:LWO742 MGG741:MGK742 MQC741:MQG742 MZY741:NAC742 NJU741:NJY742 NTQ741:NTU742 ODM741:ODQ742 ONI741:ONM742 OXE741:OXI742 PHA741:PHE742 PQW741:PRA742 QAS741:QAW742 QKO741:QKS742 QUK741:QUO742 REG741:REK742 ROC741:ROG742 RXY741:RYC742 SHU741:SHY742 SRQ741:SRU742 TBM741:TBQ742 TLI741:TLM742 TVE741:TVI742 UFA741:UFE742 UOW741:UPA742 UYS741:UYW742 VIO741:VIS742 VSK741:VSO742 WCG741:WCK742 WMC741:WMG742 WVY741:WWC742 Q741:U742 IW1037:JA1037 WVI1037:WVM1037 SS1037:SW1037 ACO1037:ACS1037 AMK1037:AMO1037 AWG1037:AWK1037 BGC1037:BGG1037 BPY1037:BQC1037 BZU1037:BZY1037 CJQ1037:CJU1037 CTM1037:CTQ1037 DDI1037:DDM1037 DNE1037:DNI1037 DXA1037:DXE1037 EGW1037:EHA1037 EQS1037:EQW1037 FAO1037:FAS1037 FKK1037:FKO1037 FUG1037:FUK1037 GEC1037:GEG1037 GNY1037:GOC1037 GXU1037:GXY1037 HHQ1037:HHU1037 HRM1037:HRQ1037 IBI1037:IBM1037 ILE1037:ILI1037 IVA1037:IVE1037 JEW1037:JFA1037 JOS1037:JOW1037 JYO1037:JYS1037 KIK1037:KIO1037 KSG1037:KSK1037 LCC1037:LCG1037 LLY1037:LMC1037 LVU1037:LVY1037 MFQ1037:MFU1037 MPM1037:MPQ1037 MZI1037:MZM1037 NJE1037:NJI1037 NTA1037:NTE1037 OCW1037:ODA1037 OMS1037:OMW1037 OWO1037:OWS1037 PGK1037:PGO1037 PQG1037:PQK1037 QAC1037:QAG1037 QJY1037:QKC1037 QTU1037:QTY1037 RDQ1037:RDU1037 RNM1037:RNQ1037 RXI1037:RXM1037 SHE1037:SHI1037 SRA1037:SRE1037 TAW1037:TBA1037 TKS1037:TKW1037 TUO1037:TUS1037 UEK1037:UEO1037 UOG1037:UOK1037 UYC1037:UYG1037 VHY1037:VIC1037 VRU1037:VRY1037 WBQ1037:WBU1037 WLM1037:WLQ1037 Q1037:U1037" xr:uid="{00000000-0002-0000-0000-00002A000000}">
      <formula1>0</formula1>
      <formula2>10000</formula2>
    </dataValidation>
    <dataValidation allowBlank="1" showInputMessage="1" showErrorMessage="1" prompt="Sicris šifra, vpišite samo enega skrbnika" sqref="F266:F267 IL264:IL265 SH264:SH265 ACD264:ACD265 ALZ264:ALZ265 AVV264:AVV265 BFR264:BFR265 BPN264:BPN265 BZJ264:BZJ265 CJF264:CJF265 CTB264:CTB265 DCX264:DCX265 DMT264:DMT265 DWP264:DWP265 EGL264:EGL265 EQH264:EQH265 FAD264:FAD265 FJZ264:FJZ265 FTV264:FTV265 GDR264:GDR265 GNN264:GNN265 GXJ264:GXJ265 HHF264:HHF265 HRB264:HRB265 IAX264:IAX265 IKT264:IKT265 IUP264:IUP265 JEL264:JEL265 JOH264:JOH265 JYD264:JYD265 KHZ264:KHZ265 KRV264:KRV265 LBR264:LBR265 LLN264:LLN265 LVJ264:LVJ265 MFF264:MFF265 MPB264:MPB265 MYX264:MYX265 NIT264:NIT265 NSP264:NSP265 OCL264:OCL265 OMH264:OMH265 OWD264:OWD265 PFZ264:PFZ265 PPV264:PPV265 PZR264:PZR265 QJN264:QJN265 QTJ264:QTJ265 RDF264:RDF265 RNB264:RNB265 RWX264:RWX265 SGT264:SGT265 SQP264:SQP265 TAL264:TAL265 TKH264:TKH265 TUD264:TUD265 UDZ264:UDZ265 UNV264:UNV265 UXR264:UXR265 VHN264:VHN265 VRJ264:VRJ265 WBF264:WBF265 WLB264:WLB265 WUX264:WUX265 F270:F271 IL268:IL269 SH268:SH269 ACD268:ACD269 ALZ268:ALZ269 AVV268:AVV269 BFR268:BFR269 BPN268:BPN269 BZJ268:BZJ269 CJF268:CJF269 CTB268:CTB269 DCX268:DCX269 DMT268:DMT269 DWP268:DWP269 EGL268:EGL269 EQH268:EQH269 FAD268:FAD269 FJZ268:FJZ269 FTV268:FTV269 GDR268:GDR269 GNN268:GNN269 GXJ268:GXJ269 HHF268:HHF269 HRB268:HRB269 IAX268:IAX269 IKT268:IKT269 IUP268:IUP269 JEL268:JEL269 JOH268:JOH269 JYD268:JYD269 KHZ268:KHZ269 KRV268:KRV269 LBR268:LBR269 LLN268:LLN269 LVJ268:LVJ269 MFF268:MFF269 MPB268:MPB269 MYX268:MYX269 NIT268:NIT269 NSP268:NSP269 OCL268:OCL269 OMH268:OMH269 OWD268:OWD269 PFZ268:PFZ269 PPV268:PPV269 PZR268:PZR269 QJN268:QJN269 QTJ268:QTJ269 RDF268:RDF269 RNB268:RNB269 RWX268:RWX269 SGT268:SGT269 SQP268:SQP269 TAL268:TAL269 TKH268:TKH269 TUD268:TUD269 UDZ268:UDZ269 UNV268:UNV269 UXR268:UXR269 VHN268:VHN269 VRJ268:VRJ269 WBF268:WBF269 WLB268:WLB269 WUX268:WUX269 F246:F264 SH246:SH262 ACD246:ACD262 ALZ246:ALZ262 AVV246:AVV262 BFR246:BFR262 BPN246:BPN262 BZJ246:BZJ262 CJF246:CJF262 CTB246:CTB262 DCX246:DCX262 DMT246:DMT262 DWP246:DWP262 EGL246:EGL262 EQH246:EQH262 FAD246:FAD262 FJZ246:FJZ262 FTV246:FTV262 GDR246:GDR262 GNN246:GNN262 GXJ246:GXJ262 HHF246:HHF262 HRB246:HRB262 IAX246:IAX262 IKT246:IKT262 IUP246:IUP262 JEL246:JEL262 JOH246:JOH262 JYD246:JYD262 KHZ246:KHZ262 KRV246:KRV262 LBR246:LBR262 LLN246:LLN262 LVJ246:LVJ262 MFF246:MFF262 MPB246:MPB262 MYX246:MYX262 NIT246:NIT262 NSP246:NSP262 OCL246:OCL262 OMH246:OMH262 OWD246:OWD262 PFZ246:PFZ262 PPV246:PPV262 PZR246:PZR262 QJN246:QJN262 QTJ246:QTJ262 RDF246:RDF262 RNB246:RNB262 RWX246:RWX262 SGT246:SGT262 SQP246:SQP262 TAL246:TAL262 TKH246:TKH262 TUD246:TUD262 UDZ246:UDZ262 UNV246:UNV262 UXR246:UXR262 VHN246:VHN262 VRJ246:VRJ262 WBF246:WBF262 WLB246:WLB262 WUX246:WUX262 IL246:IL262 F282:F286 WUX736 F736 F494:F497 F656 WUX499:WUX501 JB33:JB39 IL769:IL780 SH769:SH780 ACD769:ACD780 ALZ769:ALZ780 AVV769:AVV780 BFR769:BFR780 BPN769:BPN780 BZJ769:BZJ780 CJF769:CJF780 CTB769:CTB780 DCX769:DCX780 DMT769:DMT780 DWP769:DWP780 EGL769:EGL780 EQH769:EQH780 FAD769:FAD780 FJZ769:FJZ780 FTV769:FTV780 GDR769:GDR780 GNN769:GNN780 GXJ769:GXJ780 HHF769:HHF780 HRB769:HRB780 IAX769:IAX780 IKT769:IKT780 IUP769:IUP780 JEL769:JEL780 JOH769:JOH780 JYD769:JYD780 KHZ769:KHZ780 KRV769:KRV780 LBR769:LBR780 LLN769:LLN780 LVJ769:LVJ780 MFF769:MFF780 MPB769:MPB780 MYX769:MYX780 NIT769:NIT780 NSP769:NSP780 OCL769:OCL780 OMH769:OMH780 OWD769:OWD780 PFZ769:PFZ780 PPV769:PPV780 PZR769:PZR780 QJN769:QJN780 QTJ769:QTJ780 RDF769:RDF780 RNB769:RNB780 RWX769:RWX780 SGT769:SGT780 SQP769:SQP780 TAL769:TAL780 TKH769:TKH780 TUD769:TUD780 UDZ769:UDZ780 UNV769:UNV780 UXR769:UXR780 VHN769:VHN780 VRJ769:VRJ780 WBF769:WBF780 WLB769:WLB780 WUX769:WUX780 F385 IL736 SH736 ACD736 ALZ736 AVV736 BFR736 BPN736 BZJ736 CJF736 CTB736 DCX736 DMT736 DWP736 EGL736 EQH736 FAD736 FJZ736 FTV736 GDR736 GNN736 GXJ736 HHF736 HRB736 IAX736 IKT736 IUP736 JEL736 JOH736 JYD736 KHZ736 KRV736 LBR736 LLN736 LVJ736 MFF736 MPB736 MYX736 NIT736 NSP736 OCL736 OMH736 OWD736 PFZ736 PPV736 PZR736 QJN736 QTJ736 RDF736 RNB736 RWX736 SGT736 SQP736 TAL736 TKH736 TUD736 UDZ736 UNV736 UXR736 VHN736 VRJ736 WBF736 WLB736 F499:F501 IL499:IL501 SH499:SH501 ACD499:ACD501 ALZ499:ALZ501 AVV499:AVV501 BFR499:BFR501 BPN499:BPN501 BZJ499:BZJ501 CJF499:CJF501 CTB499:CTB501 DCX499:DCX501 DMT499:DMT501 DWP499:DWP501 EGL499:EGL501 EQH499:EQH501 FAD499:FAD501 FJZ499:FJZ501 FTV499:FTV501 GDR499:GDR501 GNN499:GNN501 GXJ499:GXJ501 HHF499:HHF501 HRB499:HRB501 IAX499:IAX501 IKT499:IKT501 IUP499:IUP501 JEL499:JEL501 JOH499:JOH501 JYD499:JYD501 KHZ499:KHZ501 KRV499:KRV501 LBR499:LBR501 LLN499:LLN501 LVJ499:LVJ501 MFF499:MFF501 MPB499:MPB501 MYX499:MYX501 NIT499:NIT501 NSP499:NSP501 OCL499:OCL501 OMH499:OMH501 OWD499:OWD501 PFZ499:PFZ501 PPV499:PPV501 PZR499:PZR501 QJN499:QJN501 QTJ499:QTJ501 RDF499:RDF501 RNB499:RNB501 RWX499:RWX501 SGT499:SGT501 SQP499:SQP501 TAL499:TAL501 TKH499:TKH501 TUD499:TUD501 UDZ499:UDZ501 UNV499:UNV501 UXR499:UXR501 VHN499:VHN501 VRJ499:VRJ501 WBF499:WBF501 WLB499:WLB501 WUX276:WUX277 WLB276:WLB277 WBF276:WBF277 VRJ276:VRJ277 VHN276:VHN277 UXR276:UXR277 UNV276:UNV277 UDZ276:UDZ277 TUD276:TUD277 TKH276:TKH277 TAL276:TAL277 SQP276:SQP277 SGT276:SGT277 RWX276:RWX277 RNB276:RNB277 RDF276:RDF277 QTJ276:QTJ277 QJN276:QJN277 PZR276:PZR277 PPV276:PPV277 PFZ276:PFZ277 OWD276:OWD277 OMH276:OMH277 OCL276:OCL277 NSP276:NSP277 NIT276:NIT277 MYX276:MYX277 MPB276:MPB277 MFF276:MFF277 LVJ276:LVJ277 LLN276:LLN277 LBR276:LBR277 KRV276:KRV277 KHZ276:KHZ277 JYD276:JYD277 JOH276:JOH277 JEL276:JEL277 IUP276:IUP277 IKT276:IKT277 IAX276:IAX277 HRB276:HRB277 HHF276:HHF277 GXJ276:GXJ277 GNN276:GNN277 GDR276:GDR277 FTV276:FTV277 FJZ276:FJZ277 FAD276:FAD277 EQH276:EQH277 EGL276:EGL277 DWP276:DWP277 DMT276:DMT277 DCX276:DCX277 CTB276:CTB277 CJF276:CJF277 BZJ276:BZJ277 BPN276:BPN277 BFR276:BFR277 AVV276:AVV277 ALZ276:ALZ277 ACD276:ACD277 SH276:SH277 IL276:IL277 WUX686:WUX687 F769:F782 SX33:SX39 ACT33:ACT39 AMP33:AMP39 AWL33:AWL39 BGH33:BGH39 BQD33:BQD39 BZZ33:BZZ39 CJV33:CJV39 CTR33:CTR39 DDN33:DDN39 DNJ33:DNJ39 DXF33:DXF39 EHB33:EHB39 EQX33:EQX39 FAT33:FAT39 FKP33:FKP39 FUL33:FUL39 GEH33:GEH39 GOD33:GOD39 GXZ33:GXZ39 HHV33:HHV39 HRR33:HRR39 IBN33:IBN39 ILJ33:ILJ39 IVF33:IVF39 JFB33:JFB39 JOX33:JOX39 JYT33:JYT39 KIP33:KIP39 KSL33:KSL39 LCH33:LCH39 LMD33:LMD39 LVZ33:LVZ39 MFV33:MFV39 MPR33:MPR39 MZN33:MZN39 NJJ33:NJJ39 NTF33:NTF39 ODB33:ODB39 OMX33:OMX39 OWT33:OWT39 PGP33:PGP39 PQL33:PQL39 QAH33:QAH39 QKD33:QKD39 QTZ33:QTZ39 RDV33:RDV39 RNR33:RNR39 RXN33:RXN39 SHJ33:SHJ39 SRF33:SRF39 TBB33:TBB39 TKX33:TKX39 TUT33:TUT39 UEP33:UEP39 UOL33:UOL39 UYH33:UYH39 VID33:VID39 VRZ33:VRZ39 WBV33:WBV39 WLR33:WLR39 WVN33:WVN39 F11:F31 JB11:JB31 SX11:SX31 ACT11:ACT31 AMP11:AMP31 AWL11:AWL31 BGH11:BGH31 BQD11:BQD31 BZZ11:BZZ31 CJV11:CJV31 CTR11:CTR31 DDN11:DDN31 DNJ11:DNJ31 DXF11:DXF31 EHB11:EHB31 EQX11:EQX31 FAT11:FAT31 FKP11:FKP31 FUL11:FUL31 GEH11:GEH31 GOD11:GOD31 GXZ11:GXZ31 HHV11:HHV31 HRR11:HRR31 IBN11:IBN31 ILJ11:ILJ31 IVF11:IVF31 JFB11:JFB31 JOX11:JOX31 JYT11:JYT31 KIP11:KIP31 KSL11:KSL31 LCH11:LCH31 LMD11:LMD31 LVZ11:LVZ31 MFV11:MFV31 MPR11:MPR31 MZN11:MZN31 NJJ11:NJJ31 NTF11:NTF31 ODB11:ODB31 OMX11:OMX31 OWT11:OWT31 PGP11:PGP31 PQL11:PQL31 QAH11:QAH31 QKD11:QKD31 QTZ11:QTZ31 RDV11:RDV31 RNR11:RNR31 RXN11:RXN31 SHJ11:SHJ31 SRF11:SRF31 TBB11:TBB31 TKX11:TKX31 TUT11:TUT31 UEP11:UEP31 UOL11:UOL31 UYH11:UYH31 VID11:VID31 VRZ11:VRZ31 WBV11:WBV31 WLR11:WLR31 WVN11:WVN31 F136:F227 JB136:JB227 SX136:SX227 ACT136:ACT227 AMP136:AMP227 AWL136:AWL227 BGH136:BGH227 BQD136:BQD227 BZZ136:BZZ227 CJV136:CJV227 CTR136:CTR227 DDN136:DDN227 DNJ136:DNJ227 DXF136:DXF227 EHB136:EHB227 EQX136:EQX227 FAT136:FAT227 FKP136:FKP227 FUL136:FUL227 GEH136:GEH227 GOD136:GOD227 GXZ136:GXZ227 HHV136:HHV227 HRR136:HRR227 IBN136:IBN227 ILJ136:ILJ227 IVF136:IVF227 JFB136:JFB227 JOX136:JOX227 JYT136:JYT227 KIP136:KIP227 KSL136:KSL227 LCH136:LCH227 LMD136:LMD227 LVZ136:LVZ227 MFV136:MFV227 MPR136:MPR227 MZN136:MZN227 NJJ136:NJJ227 NTF136:NTF227 ODB136:ODB227 OMX136:OMX227 OWT136:OWT227 PGP136:PGP227 PQL136:PQL227 QAH136:QAH227 QKD136:QKD227 QTZ136:QTZ227 RDV136:RDV227 RNR136:RNR227 RXN136:RXN227 SHJ136:SHJ227 SRF136:SRF227 TBB136:TBB227 TKX136:TKX227 TUT136:TUT227 UEP136:UEP227 UOL136:UOL227 UYH136:UYH227 VID136:VID227 VRZ136:VRZ227 WBV136:WBV227 WLR136:WLR227 WVN136:WVN227 JB282:JB285 SX282:SX285 ACT282:ACT285 AMP282:AMP285 AWL282:AWL285 BGH282:BGH285 BQD282:BQD285 BZZ282:BZZ285 CJV282:CJV285 CTR282:CTR285 DDN282:DDN285 DNJ282:DNJ285 DXF282:DXF285 EHB282:EHB285 EQX282:EQX285 FAT282:FAT285 FKP282:FKP285 FUL282:FUL285 GEH282:GEH285 GOD282:GOD285 GXZ282:GXZ285 HHV282:HHV285 HRR282:HRR285 IBN282:IBN285 ILJ282:ILJ285 IVF282:IVF285 JFB282:JFB285 JOX282:JOX285 JYT282:JYT285 KIP282:KIP285 KSL282:KSL285 LCH282:LCH285 LMD282:LMD285 LVZ282:LVZ285 MFV282:MFV285 MPR282:MPR285 MZN282:MZN285 NJJ282:NJJ285 NTF282:NTF285 ODB282:ODB285 OMX282:OMX285 OWT282:OWT285 PGP282:PGP285 PQL282:PQL285 QAH282:QAH285 QKD282:QKD285 QTZ282:QTZ285 RDV282:RDV285 RNR282:RNR285 RXN282:RXN285 SHJ282:SHJ285 SRF282:SRF285 TBB282:TBB285 TKX282:TKX285 TUT282:TUT285 UEP282:UEP285 UOL282:UOL285 UYH282:UYH285 VID282:VID285 VRZ282:VRZ285 WBV282:WBV285 WLR282:WLR285 WVN282:WVN285 WLB686:WLB687 WBF686:WBF687 VRJ686:VRJ687 VHN686:VHN687 UXR686:UXR687 UNV686:UNV687 UDZ686:UDZ687 TUD686:TUD687 TKH686:TKH687 TAL686:TAL687 SQP686:SQP687 SGT686:SGT687 RWX686:RWX687 RNB686:RNB687 RDF686:RDF687 QTJ686:QTJ687 QJN686:QJN687 PZR686:PZR687 PPV686:PPV687 PFZ686:PFZ687 OWD686:OWD687 OMH686:OMH687 OCL686:OCL687 NSP686:NSP687 NIT686:NIT687 MYX686:MYX687 MPB686:MPB687 MFF686:MFF687 LVJ686:LVJ687 LLN686:LLN687 LBR686:LBR687 KRV686:KRV687 KHZ686:KHZ687 JYD686:JYD687 JOH686:JOH687 JEL686:JEL687 IUP686:IUP687 IKT686:IKT687 IAX686:IAX687 HRB686:HRB687 HHF686:HHF687 GXJ686:GXJ687 GNN686:GNN687 GDR686:GDR687 FTV686:FTV687 FJZ686:FJZ687 FAD686:FAD687 EQH686:EQH687 EGL686:EGL687 DWP686:DWP687 DMT686:DMT687 DCX686:DCX687 CTB686:CTB687 CJF686:CJF687 BZJ686:BZJ687 BPN686:BPN687 BFR686:BFR687 AVV686:AVV687 ALZ686:ALZ687 ACD686:ACD687 SH686:SH687 JB572:JB574 F33:F39 F563:F567 WVN563:WVN567 WLR563:WLR567 WBV563:WBV567 VRZ563:VRZ567 VID563:VID567 UYH563:UYH567 UOL563:UOL567 UEP563:UEP567 TUT563:TUT567 TKX563:TKX567 TBB563:TBB567 SRF563:SRF567 SHJ563:SHJ567 RXN563:RXN567 RNR563:RNR567 RDV563:RDV567 QTZ563:QTZ567 QKD563:QKD567 QAH563:QAH567 PQL563:PQL567 PGP563:PGP567 OWT563:OWT567 OMX563:OMX567 ODB563:ODB567 NTF563:NTF567 NJJ563:NJJ567 MZN563:MZN567 MPR563:MPR567 MFV563:MFV567 LVZ563:LVZ567 LMD563:LMD567 LCH563:LCH567 KSL563:KSL567 KIP563:KIP567 JYT563:JYT567 JOX563:JOX567 JFB563:JFB567 IVF563:IVF567 ILJ563:ILJ567 IBN563:IBN567 HRR563:HRR567 HHV563:HHV567 GXZ563:GXZ567 GOD563:GOD567 GEH563:GEH567 FUL563:FUL567 FKP563:FKP567 FAT563:FAT567 EQX563:EQX567 EHB563:EHB567 DXF563:DXF567 DNJ563:DNJ567 DDN563:DDN567 CTR563:CTR567 CJV563:CJV567 BZZ563:BZZ567 BQD563:BQD567 BGH563:BGH567 AWL563:AWL567 AMP563:AMP567 ACT563:ACT567 SX563:SX567 JB563:JB567 F569:F570 JB569:JB570 SX569:SX570 ACT569:ACT570 AMP569:AMP570 AWL569:AWL570 BGH569:BGH570 BQD569:BQD570 BZZ569:BZZ570 CJV569:CJV570 CTR569:CTR570 DDN569:DDN570 DNJ569:DNJ570 DXF569:DXF570 EHB569:EHB570 EQX569:EQX570 FAT569:FAT570 FKP569:FKP570 FUL569:FUL570 GEH569:GEH570 GOD569:GOD570 GXZ569:GXZ570 HHV569:HHV570 HRR569:HRR570 IBN569:IBN570 ILJ569:ILJ570 IVF569:IVF570 JFB569:JFB570 JOX569:JOX570 JYT569:JYT570 KIP569:KIP570 KSL569:KSL570 LCH569:LCH570 LMD569:LMD570 LVZ569:LVZ570 MFV569:MFV570 MPR569:MPR570 MZN569:MZN570 NJJ569:NJJ570 NTF569:NTF570 ODB569:ODB570 OMX569:OMX570 OWT569:OWT570 PGP569:PGP570 PQL569:PQL570 QAH569:QAH570 QKD569:QKD570 QTZ569:QTZ570 RDV569:RDV570 RNR569:RNR570 RXN569:RXN570 SHJ569:SHJ570 SRF569:SRF570 TBB569:TBB570 TKX569:TKX570 TUT569:TUT570 UEP569:UEP570 UOL569:UOL570 UYH569:UYH570 VID569:VID570 VRZ569:VRZ570 WBV569:WBV570 WLR569:WLR570 WVN569:WVN570 SX572:SX574 ACT572:ACT574 AMP572:AMP574 AWL572:AWL574 BGH572:BGH574 BQD572:BQD574 BZZ572:BZZ574 CJV572:CJV574 CTR572:CTR574 DDN572:DDN574 DNJ572:DNJ574 DXF572:DXF574 EHB572:EHB574 EQX572:EQX574 FAT572:FAT574 FKP572:FKP574 FUL572:FUL574 GEH572:GEH574 GOD572:GOD574 GXZ572:GXZ574 HHV572:HHV574 HRR572:HRR574 IBN572:IBN574 ILJ572:ILJ574 IVF572:IVF574 JFB572:JFB574 JOX572:JOX574 JYT572:JYT574 KIP572:KIP574 KSL572:KSL574 LCH572:LCH574 LMD572:LMD574 LVZ572:LVZ574 MFV572:MFV574 MPR572:MPR574 MZN572:MZN574 NJJ572:NJJ574 NTF572:NTF574 ODB572:ODB574 OMX572:OMX574 OWT572:OWT574 PGP572:PGP574 PQL572:PQL574 QAH572:QAH574 QKD572:QKD574 QTZ572:QTZ574 RDV572:RDV574 RNR572:RNR574 RXN572:RXN574 SHJ572:SHJ574 SRF572:SRF574 TBB572:TBB574 TKX572:TKX574 TUT572:TUT574 UEP572:UEP574 UOL572:UOL574 UYH572:UYH574 VID572:VID574 VRZ572:VRZ574 WBV572:WBV574 WLR572:WLR574 WVN572:WVN574 IL686:IL687 F572:F574 IL1037 WUX1037 SH1037 ACD1037 ALZ1037 AVV1037 BFR1037 BPN1037 BZJ1037 CJF1037 CTB1037 DCX1037 DMT1037 DWP1037 EGL1037 EQH1037 FAD1037 FJZ1037 FTV1037 GDR1037 GNN1037 GXJ1037 HHF1037 HRB1037 IAX1037 IKT1037 IUP1037 JEL1037 JOH1037 JYD1037 KHZ1037 KRV1037 LBR1037 LLN1037 LVJ1037 MFF1037 MPB1037 MYX1037 NIT1037 NSP1037 OCL1037 OMH1037 OWD1037 PFZ1037 PPV1037 PZR1037 QJN1037 QTJ1037 RDF1037 RNB1037 RWX1037 SGT1037 SQP1037 TAL1037 TKH1037 TUD1037 UDZ1037 UNV1037 UXR1037 VHN1037 VRJ1037 WBF1037 WLB1037 F1037" xr:uid="{00000000-0002-0000-0000-00002B000000}"/>
    <dataValidation allowBlank="1" showInputMessage="1" showErrorMessage="1" prompt="Vpišite šifro raziskovalnega oz. infrastrukturnega programa, ne navajajte dveh programov_x000a_ " sqref="D246:D264 SF246:SF262 ACB246:ACB262 ALX246:ALX262 AVT246:AVT262 BFP246:BFP262 BPL246:BPL262 BZH246:BZH262 CJD246:CJD262 CSZ246:CSZ262 DCV246:DCV262 DMR246:DMR262 DWN246:DWN262 EGJ246:EGJ262 EQF246:EQF262 FAB246:FAB262 FJX246:FJX262 FTT246:FTT262 GDP246:GDP262 GNL246:GNL262 GXH246:GXH262 HHD246:HHD262 HQZ246:HQZ262 IAV246:IAV262 IKR246:IKR262 IUN246:IUN262 JEJ246:JEJ262 JOF246:JOF262 JYB246:JYB262 KHX246:KHX262 KRT246:KRT262 LBP246:LBP262 LLL246:LLL262 LVH246:LVH262 MFD246:MFD262 MOZ246:MOZ262 MYV246:MYV262 NIR246:NIR262 NSN246:NSN262 OCJ246:OCJ262 OMF246:OMF262 OWB246:OWB262 PFX246:PFX262 PPT246:PPT262 PZP246:PZP262 QJL246:QJL262 QTH246:QTH262 RDD246:RDD262 RMZ246:RMZ262 RWV246:RWV262 SGR246:SGR262 SQN246:SQN262 TAJ246:TAJ262 TKF246:TKF262 TUB246:TUB262 UDX246:UDX262 UNT246:UNT262 UXP246:UXP262 VHL246:VHL262 VRH246:VRH262 WBD246:WBD262 WKZ246:WKZ262 WUV246:WUV262 IZ11:IZ39 IJ246:IJ262 SF499:SF502 D282:D286 IJ739:IJ740 D736:D737 D494:D497 D656 ALX499:ALX502 IJ769:IJ780 SF769:SF780 ACB769:ACB780 ALX769:ALX780 AVT769:AVT780 BFP769:BFP780 BPL769:BPL780 BZH769:BZH780 CJD769:CJD780 CSZ769:CSZ780 DCV769:DCV780 DMR769:DMR780 DWN769:DWN780 EGJ769:EGJ780 EQF769:EQF780 FAB769:FAB780 FJX769:FJX780 FTT769:FTT780 GDP769:GDP780 GNL769:GNL780 GXH769:GXH780 HHD769:HHD780 HQZ769:HQZ780 IAV769:IAV780 IKR769:IKR780 IUN769:IUN780 JEJ769:JEJ780 JOF769:JOF780 JYB769:JYB780 KHX769:KHX780 KRT769:KRT780 LBP769:LBP780 LLL769:LLL780 LVH769:LVH780 MFD769:MFD780 MOZ769:MOZ780 MYV769:MYV780 NIR769:NIR780 NSN769:NSN780 OCJ769:OCJ780 OMF769:OMF780 OWB769:OWB780 PFX769:PFX780 PPT769:PPT780 PZP769:PZP780 QJL769:QJL780 QTH769:QTH780 RDD769:RDD780 RMZ769:RMZ780 RWV769:RWV780 SGR769:SGR780 SQN769:SQN780 TAJ769:TAJ780 TKF769:TKF780 TUB769:TUB780 UDX769:UDX780 UNT769:UNT780 UXP769:UXP780 VHL769:VHL780 VRH769:VRH780 WBD769:WBD780 WKZ769:WKZ780 WUV769:WUV780 AVT499:AVT502 BFP499:BFP502 BPL499:BPL502 BZH499:BZH502 CJD499:CJD502 CSZ499:CSZ502 DCV499:DCV502 DMR499:DMR502 DWN499:DWN502 EGJ499:EGJ502 EQF499:EQF502 FAB499:FAB502 FJX499:FJX502 FTT499:FTT502 GDP499:GDP502 GNL499:GNL502 GXH499:GXH502 HHD499:HHD502 HQZ499:HQZ502 IAV499:IAV502 IKR499:IKR502 IUN499:IUN502 JEJ499:JEJ502 JOF499:JOF502 JYB499:JYB502 KHX499:KHX502 KRT499:KRT502 LBP499:LBP502 LLL499:LLL502 LVH499:LVH502 MFD499:MFD502 MOZ499:MOZ502 MYV499:MYV502 NIR499:NIR502 NSN499:NSN502 OCJ499:OCJ502 OMF499:OMF502 OWB499:OWB502 PFX499:PFX502 PPT499:PPT502 PZP499:PZP502 QJL499:QJL502 QTH499:QTH502 RDD499:RDD502 RMZ499:RMZ502 RWV499:RWV502 SGR499:SGR502 SQN499:SQN502 TAJ499:TAJ502 TKF499:TKF502 TUB499:TUB502 UDX499:UDX502 UNT499:UNT502 UXP499:UXP502 VHL499:VHL502 VRH499:VRH502 WBD499:WBD502 WKZ499:WKZ502 WUV499:WUV502 D499:D502 IJ499:IJ502 D385:D386 ACB499:ACB502 IJ736:IJ737 SF736:SF737 ACB736:ACB737 ALX736:ALX737 AVT736:AVT737 BFP736:BFP737 BPL736:BPL737 BZH736:BZH737 CJD736:CJD737 CSZ736:CSZ737 DCV736:DCV737 DMR736:DMR737 DWN736:DWN737 EGJ736:EGJ737 EQF736:EQF737 FAB736:FAB737 FJX736:FJX737 FTT736:FTT737 GDP736:GDP737 GNL736:GNL737 GXH736:GXH737 HHD736:HHD737 HQZ736:HQZ737 IAV736:IAV737 IKR736:IKR737 IUN736:IUN737 JEJ736:JEJ737 JOF736:JOF737 JYB736:JYB737 KHX736:KHX737 KRT736:KRT737 LBP736:LBP737 LLL736:LLL737 LVH736:LVH737 MFD736:MFD737 MOZ736:MOZ737 MYV736:MYV737 NIR736:NIR737 NSN736:NSN737 OCJ736:OCJ737 OMF736:OMF737 OWB736:OWB737 PFX736:PFX737 PPT736:PPT737 PZP736:PZP737 QJL736:QJL737 QTH736:QTH737 RDD736:RDD737 RMZ736:RMZ737 RWV736:RWV737 SGR736:SGR737 SQN736:SQN737 TAJ736:TAJ737 TKF736:TKF737 TUB736:TUB737 UDX736:UDX737 UNT736:UNT737 UXP736:UXP737 VHL736:VHL737 VRH736:VRH737 WBD736:WBD737 WKZ736:WKZ737 WUV736:WUV737 SF739:SF740 ACB739:ACB740 ALX739:ALX740 AVT739:AVT740 BFP739:BFP740 BPL739:BPL740 BZH739:BZH740 CJD739:CJD740 CSZ739:CSZ740 DCV739:DCV740 DMR739:DMR740 DWN739:DWN740 EGJ739:EGJ740 EQF739:EQF740 FAB739:FAB740 FJX739:FJX740 FTT739:FTT740 GDP739:GDP740 GNL739:GNL740 GXH739:GXH740 HHD739:HHD740 HQZ739:HQZ740 IAV739:IAV740 IKR739:IKR740 IUN739:IUN740 JEJ739:JEJ740 JOF739:JOF740 JYB739:JYB740 KHX739:KHX740 KRT739:KRT740 LBP739:LBP740 LLL739:LLL740 LVH739:LVH740 MFD739:MFD740 MOZ739:MOZ740 MYV739:MYV740 NIR739:NIR740 NSN739:NSN740 OCJ739:OCJ740 OMF739:OMF740 OWB739:OWB740 PFX739:PFX740 PPT739:PPT740 PZP739:PZP740 QJL739:QJL740 QTH739:QTH740 RDD739:RDD740 RMZ739:RMZ740 RWV739:RWV740 SGR739:SGR740 SQN739:SQN740 TAJ739:TAJ740 TKF739:TKF740 TUB739:TUB740 UDX739:UDX740 UNT739:UNT740 UXP739:UXP740 VHL739:VHL740 VRH739:VRH740 WBD739:WBD740 WKZ739:WKZ740 WUV739:WUV740 WUV686:WUV687 WUV276:WUV277 WKZ276:WKZ277 WBD276:WBD277 VRH276:VRH277 VHL276:VHL277 UXP276:UXP277 UNT276:UNT277 UDX276:UDX277 TUB276:TUB277 TKF276:TKF277 TAJ276:TAJ277 SQN276:SQN277 SGR276:SGR277 RWV276:RWV277 RMZ276:RMZ277 RDD276:RDD277 QTH276:QTH277 QJL276:QJL277 PZP276:PZP277 PPT276:PPT277 PFX276:PFX277 OWB276:OWB277 OMF276:OMF277 OCJ276:OCJ277 NSN276:NSN277 NIR276:NIR277 MYV276:MYV277 MOZ276:MOZ277 MFD276:MFD277 LVH276:LVH277 LLL276:LLL277 LBP276:LBP277 KRT276:KRT277 KHX276:KHX277 JYB276:JYB277 JOF276:JOF277 JEJ276:JEJ277 IUN276:IUN277 IKR276:IKR277 IAV276:IAV277 HQZ276:HQZ277 HHD276:HHD277 GXH276:GXH277 GNL276:GNL277 GDP276:GDP277 FTT276:FTT277 FJX276:FJX277 FAB276:FAB277 EQF276:EQF277 EGJ276:EGJ277 DWN276:DWN277 DMR276:DMR277 DCV276:DCV277 CSZ276:CSZ277 CJD276:CJD277 BZH276:BZH277 BPL276:BPL277 BFP276:BFP277 AVT276:AVT277 ALX276:ALX277 ACB276:ACB277 SF276:SF277 IJ276:IJ277 D769:D782 SV11:SV39 ACR11:ACR39 AMN11:AMN39 AWJ11:AWJ39 BGF11:BGF39 BQB11:BQB39 BZX11:BZX39 CJT11:CJT39 CTP11:CTP39 DDL11:DDL39 DNH11:DNH39 DXD11:DXD39 EGZ11:EGZ39 EQV11:EQV39 FAR11:FAR39 FKN11:FKN39 FUJ11:FUJ39 GEF11:GEF39 GOB11:GOB39 GXX11:GXX39 HHT11:HHT39 HRP11:HRP39 IBL11:IBL39 ILH11:ILH39 IVD11:IVD39 JEZ11:JEZ39 JOV11:JOV39 JYR11:JYR39 KIN11:KIN39 KSJ11:KSJ39 LCF11:LCF39 LMB11:LMB39 LVX11:LVX39 MFT11:MFT39 MPP11:MPP39 MZL11:MZL39 NJH11:NJH39 NTD11:NTD39 OCZ11:OCZ39 OMV11:OMV39 OWR11:OWR39 PGN11:PGN39 PQJ11:PQJ39 QAF11:QAF39 QKB11:QKB39 QTX11:QTX39 RDT11:RDT39 RNP11:RNP39 RXL11:RXL39 SHH11:SHH39 SRD11:SRD39 TAZ11:TAZ39 TKV11:TKV39 TUR11:TUR39 UEN11:UEN39 UOJ11:UOJ39 UYF11:UYF39 VIB11:VIB39 VRX11:VRX39 WBT11:WBT39 WLP11:WLP39 WVL11:WVL39 D739:D740 D136:D227 IZ136:IZ227 SV136:SV227 ACR136:ACR227 AMN136:AMN227 AWJ136:AWJ227 BGF136:BGF227 BQB136:BQB227 BZX136:BZX227 CJT136:CJT227 CTP136:CTP227 DDL136:DDL227 DNH136:DNH227 DXD136:DXD227 EGZ136:EGZ227 EQV136:EQV227 FAR136:FAR227 FKN136:FKN227 FUJ136:FUJ227 GEF136:GEF227 GOB136:GOB227 GXX136:GXX227 HHT136:HHT227 HRP136:HRP227 IBL136:IBL227 ILH136:ILH227 IVD136:IVD227 JEZ136:JEZ227 JOV136:JOV227 JYR136:JYR227 KIN136:KIN227 KSJ136:KSJ227 LCF136:LCF227 LMB136:LMB227 LVX136:LVX227 MFT136:MFT227 MPP136:MPP227 MZL136:MZL227 NJH136:NJH227 NTD136:NTD227 OCZ136:OCZ227 OMV136:OMV227 OWR136:OWR227 PGN136:PGN227 PQJ136:PQJ227 QAF136:QAF227 QKB136:QKB227 QTX136:QTX227 RDT136:RDT227 RNP136:RNP227 RXL136:RXL227 SHH136:SHH227 SRD136:SRD227 TAZ136:TAZ227 TKV136:TKV227 TUR136:TUR227 UEN136:UEN227 UOJ136:UOJ227 UYF136:UYF227 VIB136:VIB227 VRX136:VRX227 WBT136:WBT227 WLP136:WLP227 WVL136:WVL227 IZ282:IZ285 SV282:SV285 ACR282:ACR285 AMN282:AMN285 AWJ282:AWJ285 BGF282:BGF285 BQB282:BQB285 BZX282:BZX285 CJT282:CJT285 CTP282:CTP285 DDL282:DDL285 DNH282:DNH285 DXD282:DXD285 EGZ282:EGZ285 EQV282:EQV285 FAR282:FAR285 FKN282:FKN285 FUJ282:FUJ285 GEF282:GEF285 GOB282:GOB285 GXX282:GXX285 HHT282:HHT285 HRP282:HRP285 IBL282:IBL285 ILH282:ILH285 IVD282:IVD285 JEZ282:JEZ285 JOV282:JOV285 JYR282:JYR285 KIN282:KIN285 KSJ282:KSJ285 LCF282:LCF285 LMB282:LMB285 LVX282:LVX285 MFT282:MFT285 MPP282:MPP285 MZL282:MZL285 NJH282:NJH285 NTD282:NTD285 OCZ282:OCZ285 OMV282:OMV285 OWR282:OWR285 PGN282:PGN285 PQJ282:PQJ285 QAF282:QAF285 QKB282:QKB285 QTX282:QTX285 RDT282:RDT285 RNP282:RNP285 RXL282:RXL285 SHH282:SHH285 SRD282:SRD285 TAZ282:TAZ285 TKV282:TKV285 TUR282:TUR285 UEN282:UEN285 UOJ282:UOJ285 UYF282:UYF285 VIB282:VIB285 VRX282:VRX285 WBT282:WBT285 WLP282:WLP285 WVL282:WVL285 WKZ686:WKZ687 WBD686:WBD687 VRH686:VRH687 VHL686:VHL687 UXP686:UXP687 UNT686:UNT687 UDX686:UDX687 TUB686:TUB687 TKF686:TKF687 TAJ686:TAJ687 SQN686:SQN687 SGR686:SGR687 RWV686:RWV687 RMZ686:RMZ687 RDD686:RDD687 QTH686:QTH687 QJL686:QJL687 PZP686:PZP687 PPT686:PPT687 PFX686:PFX687 OWB686:OWB687 OMF686:OMF687 OCJ686:OCJ687 NSN686:NSN687 NIR686:NIR687 MYV686:MYV687 MOZ686:MOZ687 MFD686:MFD687 LVH686:LVH687 LLL686:LLL687 LBP686:LBP687 KRT686:KRT687 KHX686:KHX687 JYB686:JYB687 JOF686:JOF687 JEJ686:JEJ687 IUN686:IUN687 IKR686:IKR687 IAV686:IAV687 HQZ686:HQZ687 HHD686:HHD687 GXH686:GXH687 GNL686:GNL687 GDP686:GDP687 FTT686:FTT687 FJX686:FJX687 FAB686:FAB687 EQF686:EQF687 EGJ686:EGJ687 DWN686:DWN687 DMR686:DMR687 DCV686:DCV687 CSZ686:CSZ687 CJD686:CJD687 BZH686:BZH687 BPL686:BPL687 BFP686:BFP687 AVT686:AVT687 ALX686:ALX687 ACB686:ACB687 SF686:SF687 WVL572 D11:D39 D563:D567 WVL563:WVL567 WLP563:WLP567 WBT563:WBT567 VRX563:VRX567 VIB563:VIB567 UYF563:UYF567 UOJ563:UOJ567 UEN563:UEN567 TUR563:TUR567 TKV563:TKV567 TAZ563:TAZ567 SRD563:SRD567 SHH563:SHH567 RXL563:RXL567 RNP563:RNP567 RDT563:RDT567 QTX563:QTX567 QKB563:QKB567 QAF563:QAF567 PQJ563:PQJ567 PGN563:PGN567 OWR563:OWR567 OMV563:OMV567 OCZ563:OCZ567 NTD563:NTD567 NJH563:NJH567 MZL563:MZL567 MPP563:MPP567 MFT563:MFT567 LVX563:LVX567 LMB563:LMB567 LCF563:LCF567 KSJ563:KSJ567 KIN563:KIN567 JYR563:JYR567 JOV563:JOV567 JEZ563:JEZ567 IVD563:IVD567 ILH563:ILH567 IBL563:IBL567 HRP563:HRP567 HHT563:HHT567 GXX563:GXX567 GOB563:GOB567 GEF563:GEF567 FUJ563:FUJ567 FKN563:FKN567 FAR563:FAR567 EQV563:EQV567 EGZ563:EGZ567 DXD563:DXD567 DNH563:DNH567 DDL563:DDL567 CTP563:CTP567 CJT563:CJT567 BZX563:BZX567 BQB563:BQB567 BGF563:BGF567 AWJ563:AWJ567 AMN563:AMN567 ACR563:ACR567 SV563:SV567 IZ563:IZ567 D569:D570 IZ569:IZ570 SV569:SV570 ACR569:ACR570 AMN569:AMN570 AWJ569:AWJ570 BGF569:BGF570 BQB569:BQB570 BZX569:BZX570 CJT569:CJT570 CTP569:CTP570 DDL569:DDL570 DNH569:DNH570 DXD569:DXD570 EGZ569:EGZ570 EQV569:EQV570 FAR569:FAR570 FKN569:FKN570 FUJ569:FUJ570 GEF569:GEF570 GOB569:GOB570 GXX569:GXX570 HHT569:HHT570 HRP569:HRP570 IBL569:IBL570 ILH569:ILH570 IVD569:IVD570 JEZ569:JEZ570 JOV569:JOV570 JYR569:JYR570 KIN569:KIN570 KSJ569:KSJ570 LCF569:LCF570 LMB569:LMB570 LVX569:LVX570 MFT569:MFT570 MPP569:MPP570 MZL569:MZL570 NJH569:NJH570 NTD569:NTD570 OCZ569:OCZ570 OMV569:OMV570 OWR569:OWR570 PGN569:PGN570 PQJ569:PQJ570 QAF569:QAF570 QKB569:QKB570 QTX569:QTX570 RDT569:RDT570 RNP569:RNP570 RXL569:RXL570 SHH569:SHH570 SRD569:SRD570 TAZ569:TAZ570 TKV569:TKV570 TUR569:TUR570 UEN569:UEN570 UOJ569:UOJ570 UYF569:UYF570 VIB569:VIB570 VRX569:VRX570 WBT569:WBT570 WLP569:WLP570 WVL569:WVL570 D572 IZ572 SV572 ACR572 AMN572 AWJ572 BGF572 BQB572 BZX572 CJT572 CTP572 DDL572 DNH572 DXD572 EGZ572 EQV572 FAR572 FKN572 FUJ572 GEF572 GOB572 GXX572 HHT572 HRP572 IBL572 ILH572 IVD572 JEZ572 JOV572 JYR572 KIN572 KSJ572 LCF572 LMB572 LVX572 MFT572 MPP572 MZL572 NJH572 NTD572 OCZ572 OMV572 OWR572 PGN572 PQJ572 QAF572 QKB572 QTX572 RDT572 RNP572 RXL572 SHH572 SRD572 TAZ572 TKV572 TUR572 UEN572 UOJ572 UYF572 VIB572 VRX572 WBT572 WLP572 IJ686:IJ687 D574 IZ574 SV574 ACR574 AMN574 AWJ574 BGF574 BQB574 BZX574 CJT574 CTP574 DDL574 DNH574 DXD574 EGZ574 EQV574 FAR574 FKN574 FUJ574 GEF574 GOB574 GXX574 HHT574 HRP574 IBL574 ILH574 IVD574 JEZ574 JOV574 JYR574 KIN574 KSJ574 LCF574 LMB574 LVX574 MFT574 MPP574 MZL574 NJH574 NTD574 OCZ574 OMV574 OWR574 PGN574 PQJ574 QAF574 QKB574 QTX574 RDT574 RNP574 RXL574 SHH574 SRD574 TAZ574 TKV574 TUR574 UEN574 UOJ574 UYF574 VIB574 VRX574 WBT574 WLP574 WVL574 WUV1037:WUV1038 D1037:D1038 IJ1037:IJ1038 SF1037:SF1038 ACB1037:ACB1038 ALX1037:ALX1038 AVT1037:AVT1038 BFP1037:BFP1038 BPL1037:BPL1038 BZH1037:BZH1038 CJD1037:CJD1038 CSZ1037:CSZ1038 DCV1037:DCV1038 DMR1037:DMR1038 DWN1037:DWN1038 EGJ1037:EGJ1038 EQF1037:EQF1038 FAB1037:FAB1038 FJX1037:FJX1038 FTT1037:FTT1038 GDP1037:GDP1038 GNL1037:GNL1038 GXH1037:GXH1038 HHD1037:HHD1038 HQZ1037:HQZ1038 IAV1037:IAV1038 IKR1037:IKR1038 IUN1037:IUN1038 JEJ1037:JEJ1038 JOF1037:JOF1038 JYB1037:JYB1038 KHX1037:KHX1038 KRT1037:KRT1038 LBP1037:LBP1038 LLL1037:LLL1038 LVH1037:LVH1038 MFD1037:MFD1038 MOZ1037:MOZ1038 MYV1037:MYV1038 NIR1037:NIR1038 NSN1037:NSN1038 OCJ1037:OCJ1038 OMF1037:OMF1038 OWB1037:OWB1038 PFX1037:PFX1038 PPT1037:PPT1038 PZP1037:PZP1038 QJL1037:QJL1038 QTH1037:QTH1038 RDD1037:RDD1038 RMZ1037:RMZ1038 RWV1037:RWV1038 SGR1037:SGR1038 SQN1037:SQN1038 TAJ1037:TAJ1038 TKF1037:TKF1038 TUB1037:TUB1038 UDX1037:UDX1038 UNT1037:UNT1038 UXP1037:UXP1038 VHL1037:VHL1038 VRH1037:VRH1038 WBD1037:WBD1038 WKZ1037:WKZ1038" xr:uid="{00000000-0002-0000-0000-00002C000000}"/>
    <dataValidation allowBlank="1" showInputMessage="1" showErrorMessage="1" prompt="Vpišite samo prvo leto nakupa" sqref="JD11:JD39 IN784:IN787 H494:H497 H656 WUZ499:WUZ501 H385 WLD736 WBH736 VRL736 VHP736 UXT736 UNX736 UEB736 TUF736 TKJ736 TAN736 SQR736 SGV736 RWZ736 RND736 RDH736 QTL736 QJP736 PZT736 PPX736 PGB736 OWF736 OMJ736 OCN736 NSR736 NIV736 MYZ736 MPD736 MFH736 LVL736 LLP736 LBT736 KRX736 KIB736 JYF736 JOJ736 JEN736 IUR736 IKV736 IAZ736 HRD736 HHH736 GXL736 GNP736 GDT736 FTX736 FKB736 FAF736 EQJ736 EGN736 DWR736 DMV736 DCZ736 CTD736 CJH736 BZL736 BPP736 BFT736 AVX736 AMB736 ACF736 SJ736 IN736 H736 WUZ736 SJ784:SJ787 ACF784:ACF787 AMB784:AMB787 AVX784:AVX787 BFT784:BFT787 BPP784:BPP787 BZL784:BZL787 CJH784:CJH787 CTD784:CTD787 DCZ784:DCZ787 DMV784:DMV787 DWR784:DWR787 EGN784:EGN787 EQJ784:EQJ787 FAF784:FAF787 FKB784:FKB787 FTX784:FTX787 GDT784:GDT787 GNP784:GNP787 GXL784:GXL787 HHH784:HHH787 HRD784:HRD787 IAZ784:IAZ787 IKV784:IKV787 IUR784:IUR787 JEN784:JEN787 JOJ784:JOJ787 JYF784:JYF787 KIB784:KIB787 KRX784:KRX787 LBT784:LBT787 LLP784:LLP787 LVL784:LVL787 MFH784:MFH787 MPD784:MPD787 MYZ784:MYZ787 NIV784:NIV787 NSR784:NSR787 OCN784:OCN787 OMJ784:OMJ787 OWF784:OWF787 PGB784:PGB787 PPX784:PPX787 PZT784:PZT787 QJP784:QJP787 QTL784:QTL787 RDH784:RDH787 RND784:RND787 RWZ784:RWZ787 SGV784:SGV787 SQR784:SQR787 TAN784:TAN787 TKJ784:TKJ787 TUF784:TUF787 UEB784:UEB787 UNX784:UNX787 UXT784:UXT787 VHP784:VHP787 VRL784:VRL787 WBH784:WBH787 WLD784:WLD787 H784:H787 H499:H501 IN499:IN501 SJ499:SJ501 ACF499:ACF501 AMB499:AMB501 AVX499:AVX501 BFT499:BFT501 BPP499:BPP501 BZL499:BZL501 CJH499:CJH501 CTD499:CTD501 DCZ499:DCZ501 DMV499:DMV501 DWR499:DWR501 EGN499:EGN501 EQJ499:EQJ501 FAF499:FAF501 FKB499:FKB501 FTX499:FTX501 GDT499:GDT501 GNP499:GNP501 GXL499:GXL501 HHH499:HHH501 HRD499:HRD501 IAZ499:IAZ501 IKV499:IKV501 IUR499:IUR501 JEN499:JEN501 JOJ499:JOJ501 JYF499:JYF501 KIB499:KIB501 KRX499:KRX501 LBT499:LBT501 LLP499:LLP501 LVL499:LVL501 MFH499:MFH501 MPD499:MPD501 MYZ499:MYZ501 NIV499:NIV501 NSR499:NSR501 OCN499:OCN501 OMJ499:OMJ501 OWF499:OWF501 PGB499:PGB501 PPX499:PPX501 PZT499:PZT501 QJP499:QJP501 QTL499:QTL501 RDH499:RDH501 RND499:RND501 RWZ499:RWZ501 SGV499:SGV501 SQR499:SQR501 TAN499:TAN501 TKJ499:TKJ501 TUF499:TUF501 UEB499:UEB501 UNX499:UNX501 UXT499:UXT501 VHP499:VHP501 VRL499:VRL501 WBH499:WBH501 WLD499:WLD501 WUZ276:WUZ277 WLD276:WLD277 WBH276:WBH277 VRL276:VRL277 VHP276:VHP277 UXT276:UXT277 UNX276:UNX277 UEB276:UEB277 TUF276:TUF277 TKJ276:TKJ277 TAN276:TAN277 SQR276:SQR277 SGV276:SGV277 RWZ276:RWZ277 RND276:RND277 RDH276:RDH277 QTL276:QTL277 QJP276:QJP277 PZT276:PZT277 PPX276:PPX277 PGB276:PGB277 OWF276:OWF277 OMJ276:OMJ277 OCN276:OCN277 NSR276:NSR277 NIV276:NIV277 MYZ276:MYZ277 MPD276:MPD277 MFH276:MFH277 LVL276:LVL277 LLP276:LLP277 LBT276:LBT277 KRX276:KRX277 KIB276:KIB277 JYF276:JYF277 JOJ276:JOJ277 JEN276:JEN277 IUR276:IUR277 IKV276:IKV277 IAZ276:IAZ277 HRD276:HRD277 HHH276:HHH277 GXL276:GXL277 GNP276:GNP277 GDT276:GDT277 FTX276:FTX277 FKB276:FKB277 FAF276:FAF277 EQJ276:EQJ277 EGN276:EGN277 DWR276:DWR277 DMV276:DMV277 DCZ276:DCZ277 CTD276:CTD277 CJH276:CJH277 BZL276:BZL277 BPP276:BPP277 BFT276:BFT277 AVX276:AVX277 AMB276:AMB277 ACF276:ACF277 SJ276:SJ277 IN276:IN277 H282:H286 H769:H782 WUZ784:WUZ787 SZ11:SZ39 ACV11:ACV39 AMR11:AMR39 AWN11:AWN39 BGJ11:BGJ39 BQF11:BQF39 CAB11:CAB39 CJX11:CJX39 CTT11:CTT39 DDP11:DDP39 DNL11:DNL39 DXH11:DXH39 EHD11:EHD39 EQZ11:EQZ39 FAV11:FAV39 FKR11:FKR39 FUN11:FUN39 GEJ11:GEJ39 GOF11:GOF39 GYB11:GYB39 HHX11:HHX39 HRT11:HRT39 IBP11:IBP39 ILL11:ILL39 IVH11:IVH39 JFD11:JFD39 JOZ11:JOZ39 JYV11:JYV39 KIR11:KIR39 KSN11:KSN39 LCJ11:LCJ39 LMF11:LMF39 LWB11:LWB39 MFX11:MFX39 MPT11:MPT39 MZP11:MZP39 NJL11:NJL39 NTH11:NTH39 ODD11:ODD39 OMZ11:OMZ39 OWV11:OWV39 PGR11:PGR39 PQN11:PQN39 QAJ11:QAJ39 QKF11:QKF39 QUB11:QUB39 RDX11:RDX39 RNT11:RNT39 RXP11:RXP39 SHL11:SHL39 SRH11:SRH39 TBD11:TBD39 TKZ11:TKZ39 TUV11:TUV39 UER11:UER39 UON11:UON39 UYJ11:UYJ39 VIF11:VIF39 VSB11:VSB39 WBX11:WBX39 WLT11:WLT39 WVP11:WVP39 H136:H227 JD136:JD227 SZ136:SZ227 ACV136:ACV227 AMR136:AMR227 AWN136:AWN227 BGJ136:BGJ227 BQF136:BQF227 CAB136:CAB227 CJX136:CJX227 CTT136:CTT227 DDP136:DDP227 DNL136:DNL227 DXH136:DXH227 EHD136:EHD227 EQZ136:EQZ227 FAV136:FAV227 FKR136:FKR227 FUN136:FUN227 GEJ136:GEJ227 GOF136:GOF227 GYB136:GYB227 HHX136:HHX227 HRT136:HRT227 IBP136:IBP227 ILL136:ILL227 IVH136:IVH227 JFD136:JFD227 JOZ136:JOZ227 JYV136:JYV227 KIR136:KIR227 KSN136:KSN227 LCJ136:LCJ227 LMF136:LMF227 LWB136:LWB227 MFX136:MFX227 MPT136:MPT227 MZP136:MZP227 NJL136:NJL227 NTH136:NTH227 ODD136:ODD227 OMZ136:OMZ227 OWV136:OWV227 PGR136:PGR227 PQN136:PQN227 QAJ136:QAJ227 QKF136:QKF227 QUB136:QUB227 RDX136:RDX227 RNT136:RNT227 RXP136:RXP227 SHL136:SHL227 SRH136:SRH227 TBD136:TBD227 TKZ136:TKZ227 TUV136:TUV227 UER136:UER227 UON136:UON227 UYJ136:UYJ227 VIF136:VIF227 VSB136:VSB227 WBX136:WBX227 WLT136:WLT227 WVP136:WVP227 JD282:JD285 SZ282:SZ285 ACV282:ACV285 AMR282:AMR285 AWN282:AWN285 BGJ282:BGJ285 BQF282:BQF285 CAB282:CAB285 CJX282:CJX285 CTT282:CTT285 DDP282:DDP285 DNL282:DNL285 DXH282:DXH285 EHD282:EHD285 EQZ282:EQZ285 FAV282:FAV285 FKR282:FKR285 FUN282:FUN285 GEJ282:GEJ285 GOF282:GOF285 GYB282:GYB285 HHX282:HHX285 HRT282:HRT285 IBP282:IBP285 ILL282:ILL285 IVH282:IVH285 JFD282:JFD285 JOZ282:JOZ285 JYV282:JYV285 KIR282:KIR285 KSN282:KSN285 LCJ282:LCJ285 LMF282:LMF285 LWB282:LWB285 MFX282:MFX285 MPT282:MPT285 MZP282:MZP285 NJL282:NJL285 NTH282:NTH285 ODD282:ODD285 OMZ282:OMZ285 OWV282:OWV285 PGR282:PGR285 PQN282:PQN285 QAJ282:QAJ285 QKF282:QKF285 QUB282:QUB285 RDX282:RDX285 RNT282:RNT285 RXP282:RXP285 SHL282:SHL285 SRH282:SRH285 TBD282:TBD285 TKZ282:TKZ285 TUV282:TUV285 UER282:UER285 UON282:UON285 UYJ282:UYJ285 VIF282:VIF285 VSB282:VSB285 WBX282:WBX285 WLT282:WLT285 WVP282:WVP285 WLD686:WLD687 WBH686:WBH687 VRL686:VRL687 VHP686:VHP687 UXT686:UXT687 UNX686:UNX687 UEB686:UEB687 TUF686:TUF687 TKJ686:TKJ687 TAN686:TAN687 SQR686:SQR687 SGV686:SGV687 RWZ686:RWZ687 RND686:RND687 RDH686:RDH687 QTL686:QTL687 QJP686:QJP687 PZT686:PZT687 PPX686:PPX687 PGB686:PGB687 OWF686:OWF687 OMJ686:OMJ687 OCN686:OCN687 NSR686:NSR687 NIV686:NIV687 MYZ686:MYZ687 MPD686:MPD687 MFH686:MFH687 LVL686:LVL687 LLP686:LLP687 LBT686:LBT687 KRX686:KRX687 KIB686:KIB687 JYF686:JYF687 JOJ686:JOJ687 JEN686:JEN687 IUR686:IUR687 IKV686:IKV687 IAZ686:IAZ687 HRD686:HRD687 HHH686:HHH687 GXL686:GXL687 GNP686:GNP687 GDT686:GDT687 FTX686:FTX687 FKB686:FKB687 FAF686:FAF687 EQJ686:EQJ687 EGN686:EGN687 DWR686:DWR687 DMV686:DMV687 DCZ686:DCZ687 CTD686:CTD687 CJH686:CJH687 BZL686:BZL687 BPP686:BPP687 BFT686:BFT687 AVX686:AVX687 AMB686:AMB687 ACF686:ACF687 SJ686:SJ687 IN686:IN687 WVP572 IN769:IN780 SJ769:SJ780 ACF769:ACF780 AMB769:AMB780 AVX769:AVX780 BFT769:BFT780 BPP769:BPP780 BZL769:BZL780 CJH769:CJH780 CTD769:CTD780 DCZ769:DCZ780 DMV769:DMV780 DWR769:DWR780 EGN769:EGN780 EQJ769:EQJ780 FAF769:FAF780 FKB769:FKB780 FTX769:FTX780 GDT769:GDT780 GNP769:GNP780 GXL769:GXL780 HHH769:HHH780 HRD769:HRD780 IAZ769:IAZ780 IKV769:IKV780 IUR769:IUR780 JEN769:JEN780 JOJ769:JOJ780 JYF769:JYF780 KIB769:KIB780 KRX769:KRX780 LBT769:LBT780 LLP769:LLP780 LVL769:LVL780 MFH769:MFH780 MPD769:MPD780 MYZ769:MYZ780 NIV769:NIV780 NSR769:NSR780 OCN769:OCN780 OMJ769:OMJ780 OWF769:OWF780 PGB769:PGB780 PPX769:PPX780 PZT769:PZT780 QJP769:QJP780 QTL769:QTL780 RDH769:RDH780 RND769:RND780 RWZ769:RWZ780 SGV769:SGV780 SQR769:SQR780 TAN769:TAN780 TKJ769:TKJ780 TUF769:TUF780 UEB769:UEB780 UNX769:UNX780 UXT769:UXT780 VHP769:VHP780 VRL769:VRL780 WBH769:WBH780 WLD769:WLD780 WUZ769:WUZ780 WUZ686:WUZ687 H11:H39 H563:H567 WVP563:WVP567 WLT563:WLT567 WBX563:WBX567 VSB563:VSB567 VIF563:VIF567 UYJ563:UYJ567 UON563:UON567 UER563:UER567 TUV563:TUV567 TKZ563:TKZ567 TBD563:TBD567 SRH563:SRH567 SHL563:SHL567 RXP563:RXP567 RNT563:RNT567 RDX563:RDX567 QUB563:QUB567 QKF563:QKF567 QAJ563:QAJ567 PQN563:PQN567 PGR563:PGR567 OWV563:OWV567 OMZ563:OMZ567 ODD563:ODD567 NTH563:NTH567 NJL563:NJL567 MZP563:MZP567 MPT563:MPT567 MFX563:MFX567 LWB563:LWB567 LMF563:LMF567 LCJ563:LCJ567 KSN563:KSN567 KIR563:KIR567 JYV563:JYV567 JOZ563:JOZ567 JFD563:JFD567 IVH563:IVH567 ILL563:ILL567 IBP563:IBP567 HRT563:HRT567 HHX563:HHX567 GYB563:GYB567 GOF563:GOF567 GEJ563:GEJ567 FUN563:FUN567 FKR563:FKR567 FAV563:FAV567 EQZ563:EQZ567 EHD563:EHD567 DXH563:DXH567 DNL563:DNL567 DDP563:DDP567 CTT563:CTT567 CJX563:CJX567 CAB563:CAB567 BQF563:BQF567 BGJ563:BGJ567 AWN563:AWN567 AMR563:AMR567 ACV563:ACV567 SZ563:SZ567 JD563:JD567 H569:H570 JD569:JD570 SZ569:SZ570 ACV569:ACV570 AMR569:AMR570 AWN569:AWN570 BGJ569:BGJ570 BQF569:BQF570 CAB569:CAB570 CJX569:CJX570 CTT569:CTT570 DDP569:DDP570 DNL569:DNL570 DXH569:DXH570 EHD569:EHD570 EQZ569:EQZ570 FAV569:FAV570 FKR569:FKR570 FUN569:FUN570 GEJ569:GEJ570 GOF569:GOF570 GYB569:GYB570 HHX569:HHX570 HRT569:HRT570 IBP569:IBP570 ILL569:ILL570 IVH569:IVH570 JFD569:JFD570 JOZ569:JOZ570 JYV569:JYV570 KIR569:KIR570 KSN569:KSN570 LCJ569:LCJ570 LMF569:LMF570 LWB569:LWB570 MFX569:MFX570 MPT569:MPT570 MZP569:MZP570 NJL569:NJL570 NTH569:NTH570 ODD569:ODD570 OMZ569:OMZ570 OWV569:OWV570 PGR569:PGR570 PQN569:PQN570 QAJ569:QAJ570 QKF569:QKF570 QUB569:QUB570 RDX569:RDX570 RNT569:RNT570 RXP569:RXP570 SHL569:SHL570 SRH569:SRH570 TBD569:TBD570 TKZ569:TKZ570 TUV569:TUV570 UER569:UER570 UON569:UON570 UYJ569:UYJ570 VIF569:VIF570 VSB569:VSB570 WBX569:WBX570 WLT569:WLT570 WVP569:WVP570 H572 JD572 SZ572 ACV572 AMR572 AWN572 BGJ572 BQF572 CAB572 CJX572 CTT572 DDP572 DNL572 DXH572 EHD572 EQZ572 FAV572 FKR572 FUN572 GEJ572 GOF572 GYB572 HHX572 HRT572 IBP572 ILL572 IVH572 JFD572 JOZ572 JYV572 KIR572 KSN572 LCJ572 LMF572 LWB572 MFX572 MPT572 MZP572 NJL572 NTH572 ODD572 OMZ572 OWV572 PGR572 PQN572 QAJ572 QKF572 QUB572 RDX572 RNT572 RXP572 SHL572 SRH572 TBD572 TKZ572 TUV572 UER572 UON572 UYJ572 VIF572 VSB572 WBX572 WLT572 JD741:JD742 SZ741:SZ742 ACV741:ACV742 AMR741:AMR742 AWN741:AWN742 BGJ741:BGJ742 BQF741:BQF742 CAB741:CAB742 CJX741:CJX742 CTT741:CTT742 DDP741:DDP742 DNL741:DNL742 DXH741:DXH742 EHD741:EHD742 EQZ741:EQZ742 FAV741:FAV742 FKR741:FKR742 FUN741:FUN742 GEJ741:GEJ742 GOF741:GOF742 GYB741:GYB742 HHX741:HHX742 HRT741:HRT742 IBP741:IBP742 ILL741:ILL742 IVH741:IVH742 JFD741:JFD742 JOZ741:JOZ742 JYV741:JYV742 KIR741:KIR742 KSN741:KSN742 LCJ741:LCJ742 LMF741:LMF742 LWB741:LWB742 MFX741:MFX742 MPT741:MPT742 MZP741:MZP742 NJL741:NJL742 NTH741:NTH742 ODD741:ODD742 OMZ741:OMZ742 OWV741:OWV742 PGR741:PGR742 PQN741:PQN742 QAJ741:QAJ742 QKF741:QKF742 QUB741:QUB742 RDX741:RDX742 RNT741:RNT742 RXP741:RXP742 SHL741:SHL742 SRH741:SRH742 TBD741:TBD742 TKZ741:TKZ742 TUV741:TUV742 UER741:UER742 UON741:UON742 UYJ741:UYJ742 VIF741:VIF742 VSB741:VSB742 WBX741:WBX742 WLT741:WLT742 WVP741:WVP742 H741:H742 H574 JD574 SZ574 ACV574 AMR574 AWN574 BGJ574 BQF574 CAB574 CJX574 CTT574 DDP574 DNL574 DXH574 EHD574 EQZ574 FAV574 FKR574 FUN574 GEJ574 GOF574 GYB574 HHX574 HRT574 IBP574 ILL574 IVH574 JFD574 JOZ574 JYV574 KIR574 KSN574 LCJ574 LMF574 LWB574 MFX574 MPT574 MZP574 NJL574 NTH574 ODD574 OMZ574 OWV574 PGR574 PQN574 QAJ574 QKF574 QUB574 RDX574 RNT574 RXP574 SHL574 SRH574 TBD574 TKZ574 TUV574 UER574 UON574 UYJ574 VIF574 VSB574 WBX574 WLT574 WVP574 IN1037 WUZ1037 SJ1037 ACF1037 AMB1037 AVX1037 BFT1037 BPP1037 BZL1037 CJH1037 CTD1037 DCZ1037 DMV1037 DWR1037 EGN1037 EQJ1037 FAF1037 FKB1037 FTX1037 GDT1037 GNP1037 GXL1037 HHH1037 HRD1037 IAZ1037 IKV1037 IUR1037 JEN1037 JOJ1037 JYF1037 KIB1037 KRX1037 LBT1037 LLP1037 LVL1037 MFH1037 MPD1037 MYZ1037 NIV1037 NSR1037 OCN1037 OMJ1037 OWF1037 PGB1037 PPX1037 PZT1037 QJP1037 QTL1037 RDH1037 RND1037 RWZ1037 SGV1037 SQR1037 TAN1037 TKJ1037 TUF1037 UEB1037 UNX1037 UXT1037 VHP1037 VRL1037 WBH1037 WLD1037 H1037" xr:uid="{00000000-0002-0000-0000-00002D000000}"/>
    <dataValidation type="whole" allowBlank="1" showInputMessage="1" showErrorMessage="1" errorTitle="Klasifikacija" error="Gl. zavihek Classification ali zavihek Klasifikacija_x000a_" sqref="AB741:AB742 JX741:JX742 TT741:TT742 ADP741:ADP742 ANL741:ANL742 AXH741:AXH742 BHD741:BHD742 BQZ741:BQZ742 CAV741:CAV742 CKR741:CKR742 CUN741:CUN742 DEJ741:DEJ742 DOF741:DOF742 DYB741:DYB742 EHX741:EHX742 ERT741:ERT742 FBP741:FBP742 FLL741:FLL742 FVH741:FVH742 GFD741:GFD742 GOZ741:GOZ742 GYV741:GYV742 HIR741:HIR742 HSN741:HSN742 ICJ741:ICJ742 IMF741:IMF742 IWB741:IWB742 JFX741:JFX742 JPT741:JPT742 JZP741:JZP742 KJL741:KJL742 KTH741:KTH742 LDD741:LDD742 LMZ741:LMZ742 LWV741:LWV742 MGR741:MGR742 MQN741:MQN742 NAJ741:NAJ742 NKF741:NKF742 NUB741:NUB742 ODX741:ODX742 ONT741:ONT742 OXP741:OXP742 PHL741:PHL742 PRH741:PRH742 QBD741:QBD742 QKZ741:QKZ742 QUV741:QUV742 RER741:RER742 RON741:RON742 RYJ741:RYJ742 SIF741:SIF742 SSB741:SSB742 TBX741:TBX742 TLT741:TLT742 TVP741:TVP742 UFL741:UFL742 UPH741:UPH742 UZD741:UZD742 VIZ741:VIZ742 VSV741:VSV742 WCR741:WCR742 WMN741:WMN742 WWJ741:WWJ742 AB589:AB593 JX589:JX593 TT589:TT593 ADP589:ADP593 ANL589:ANL593 AXH589:AXH593 BHD589:BHD593 BQZ589:BQZ593 CAV589:CAV593 CKR589:CKR593 CUN589:CUN593 DEJ589:DEJ593 DOF589:DOF593 DYB589:DYB593 EHX589:EHX593 ERT589:ERT593 FBP589:FBP593 FLL589:FLL593 FVH589:FVH593 GFD589:GFD593 GOZ589:GOZ593 GYV589:GYV593 HIR589:HIR593 HSN589:HSN593 ICJ589:ICJ593 IMF589:IMF593 IWB589:IWB593 JFX589:JFX593 JPT589:JPT593 JZP589:JZP593 KJL589:KJL593 KTH589:KTH593 LDD589:LDD593 LMZ589:LMZ593 LWV589:LWV593 MGR589:MGR593 MQN589:MQN593 NAJ589:NAJ593 NKF589:NKF593 NUB589:NUB593 ODX589:ODX593 ONT589:ONT593 OXP589:OXP593 PHL589:PHL593 PRH589:PRH593 QBD589:QBD593 QKZ589:QKZ593 QUV589:QUV593 RER589:RER593 RON589:RON593 RYJ589:RYJ593 SIF589:SIF593 SSB589:SSB593 TBX589:TBX593 TLT589:TLT593 TVP589:TVP593 UFL589:UFL593 UPH589:UPH593 UZD589:UZD593 VIZ589:VIZ593 VSV589:VSV593 WCR589:WCR593 WMN589:WMN593 WWJ589:WWJ593 AB791:AB836 AB883:AB938 JX883:JX938 TT883:TT938 ADP883:ADP938 ANL883:ANL938 AXH883:AXH938 BHD883:BHD938 BQZ883:BQZ938 CAV883:CAV938 CKR883:CKR938 CUN883:CUN938 DEJ883:DEJ938 DOF883:DOF938 DYB883:DYB938 EHX883:EHX938 ERT883:ERT938 FBP883:FBP938 FLL883:FLL938 FVH883:FVH938 GFD883:GFD938 GOZ883:GOZ938 GYV883:GYV938 HIR883:HIR938 HSN883:HSN938 ICJ883:ICJ938 IMF883:IMF938 IWB883:IWB938 JFX883:JFX938 JPT883:JPT938 JZP883:JZP938 KJL883:KJL938 KTH883:KTH938 LDD883:LDD938 LMZ883:LMZ938 LWV883:LWV938 MGR883:MGR938 MQN883:MQN938 NAJ883:NAJ938 NKF883:NKF938 NUB883:NUB938 ODX883:ODX938 ONT883:ONT938 OXP883:OXP938 PHL883:PHL938 PRH883:PRH938 QBD883:QBD938 QKZ883:QKZ938 QUV883:QUV938 RER883:RER938 RON883:RON938 RYJ883:RYJ938 SIF883:SIF938 SSB883:SSB938 TBX883:TBX938 TLT883:TLT938 TVP883:TVP938 UFL883:UFL938 UPH883:UPH938 UZD883:UZD938 VIZ883:VIZ938 VSV883:VSV938 WCR883:WCR938 WMN883:WMN938 WWJ883:WWJ938 AB973:AB979 JX973:JX979 TT973:TT979 ADP973:ADP979 ANL973:ANL979 AXH973:AXH979 BHD973:BHD979 BQZ973:BQZ979 CAV973:CAV979 CKR973:CKR979 CUN973:CUN979 DEJ973:DEJ979 DOF973:DOF979 DYB973:DYB979 EHX973:EHX979 ERT973:ERT979 FBP973:FBP979 FLL973:FLL979 FVH973:FVH979 GFD973:GFD979 GOZ973:GOZ979 GYV973:GYV979 HIR973:HIR979 HSN973:HSN979 ICJ973:ICJ979 IMF973:IMF979 IWB973:IWB979 JFX973:JFX979 JPT973:JPT979 JZP973:JZP979 KJL973:KJL979 KTH973:KTH979 LDD973:LDD979 LMZ973:LMZ979 LWV973:LWV979 MGR973:MGR979 MQN973:MQN979 NAJ973:NAJ979 NKF973:NKF979 NUB973:NUB979 ODX973:ODX979 ONT973:ONT979 OXP973:OXP979 PHL973:PHL979 PRH973:PRH979 QBD973:QBD979 QKZ973:QKZ979 QUV973:QUV979 RER973:RER979 RON973:RON979 RYJ973:RYJ979 SIF973:SIF979 SSB973:SSB979 TBX973:TBX979 TLT973:TLT979 TVP973:TVP979 UFL973:UFL979 UPH973:UPH979 UZD973:UZD979 VIZ973:VIZ979 VSV973:VSV979 WCR973:WCR979 WMN973:WMN979 WWJ973:WWJ979 AB953:AB970 JX953:JX970 TT953:TT970 ADP953:ADP970 ANL953:ANL970 AXH953:AXH970 BHD953:BHD970 BQZ953:BQZ970 CAV953:CAV970 CKR953:CKR970 CUN953:CUN970 DEJ953:DEJ970 DOF953:DOF970 DYB953:DYB970 EHX953:EHX970 ERT953:ERT970 FBP953:FBP970 FLL953:FLL970 FVH953:FVH970 GFD953:GFD970 GOZ953:GOZ970 GYV953:GYV970 HIR953:HIR970 HSN953:HSN970 ICJ953:ICJ970 IMF953:IMF970 IWB953:IWB970 JFX953:JFX970 JPT953:JPT970 JZP953:JZP970 KJL953:KJL970 KTH953:KTH970 LDD953:LDD970 LMZ953:LMZ970 LWV953:LWV970 MGR953:MGR970 MQN953:MQN970 NAJ953:NAJ970 NKF953:NKF970 NUB953:NUB970 ODX953:ODX970 ONT953:ONT970 OXP953:OXP970 PHL953:PHL970 PRH953:PRH970 QBD953:QBD970 QKZ953:QKZ970 QUV953:QUV970 RER953:RER970 RON953:RON970 RYJ953:RYJ970 SIF953:SIF970 SSB953:SSB970 TBX953:TBX970 TLT953:TLT970 TVP953:TVP970 UFL953:UFL970 UPH953:UPH970 UZD953:UZD970 VIZ953:VIZ970 VSV953:VSV970 WCR953:WCR970 WMN953:WMN970 WWJ953:WWJ970 W882 JS882 TO882 ADK882 ANG882 AXC882 BGY882 BQU882 CAQ882 CKM882 CUI882 DEE882 DOA882 DXW882 EHS882 ERO882 FBK882 FLG882 FVC882 GEY882 GOU882 GYQ882 HIM882 HSI882 ICE882 IMA882 IVW882 JFS882 JPO882 JZK882 KJG882 KTC882 LCY882 LMU882 LWQ882 MGM882 MQI882 NAE882 NKA882 NTW882 ODS882 ONO882 OXK882 PHG882 PRC882 QAY882 QKU882 QUQ882 REM882 ROI882 RYE882 SIA882 SRW882 TBS882 TLO882 TVK882 UFG882 UPC882 UYY882 VIU882 VSQ882 WCM882 WMI882 WWE882" xr:uid="{00000000-0002-0000-0000-00002E000000}">
      <formula1>1</formula1>
      <formula2>71</formula2>
    </dataValidation>
    <dataValidation type="whole" allowBlank="1" showErrorMessage="1" errorTitle="Mesečna stopnja izkoriščenosti" error="odstotek (celoštevilska vrednost)" sqref="AF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AF733 GO733 QK733 AAG733 AKC733 ATY733 BDU733 BNQ733 BXM733 CHI733 CRE733 DBA733 DKW733 DUS733 EEO733 EOK733 EYG733 FIC733 FRY733 GBU733 GLQ733 GVM733 HFI733 HPE733 HZA733 IIW733 ISS733 JCO733 JMK733 JWG733 KGC733 KPY733 KZU733 LJQ733 LTM733 MDI733 MNE733 MXA733 NGW733 NQS733 OAO733 OKK733 OUG733 PEC733 PNY733 PXU733 QHQ733 QRM733 RBI733 RLE733 RVA733 SEW733 SOS733" xr:uid="{00000000-0002-0000-0000-00002F000000}">
      <formula1>0</formula1>
      <formula2>300</formula2>
    </dataValidation>
    <dataValidation allowBlank="1" showInputMessage="1" showErrorMessage="1" errorTitle="purpose " error="Obvezen podatek - v angleškem jeziku!" prompt="Obvezen podatek" sqref="O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xr:uid="{00000000-0002-0000-0000-000030000000}">
      <formula1>0</formula1>
      <formula2>0</formula2>
    </dataValidation>
    <dataValidation allowBlank="1" showErrorMessage="1" errorTitle="Klasifikacija" error="Obvezen podatek_x000a_" sqref="Y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Y733 GH733 QD733 ZZ733 AJV733 ATR733 BDN733 BNJ733 BXF733 CHB733 CQX733 DAT733 DKP733 DUL733 EEH733 EOD733 EXZ733 FHV733 FRR733 GBN733 GLJ733 GVF733 HFB733 HOX733 HYT733 IIP733 ISL733 JCH733 JMD733 JVZ733 KFV733 KPR733 KZN733 LJJ733 LTF733 MDB733 MMX733 MWT733 NGP733 NQL733 OAH733 OKD733 OTZ733 PDV733 PNR733 PXN733 QHJ733 QRF733 RBB733 RKX733 RUT733 SEP733 SOL733" xr:uid="{00000000-0002-0000-0000-000031000000}">
      <formula1>0</formula1>
      <formula2>0</formula2>
    </dataValidation>
    <dataValidation type="decimal" operator="greaterThanOrEqual" allowBlank="1" showErrorMessage="1" sqref="SL9:SL10 ACH9:ACH10 AMD9:AMD10 AVZ9:AVZ10 BFV9:BFV10 BPR9:BPR10 BZN9:BZN10 CJJ9:CJJ10 CTF9:CTF10 DDB9:DDB10 DMX9:DMX10 DWT9:DWT10 EGP9:EGP10 EQL9:EQL10 FAH9:FAH10 FKD9:FKD10 FTZ9:FTZ10 GDV9:GDV10 GNR9:GNR10 GXN9:GXN10 HHJ9:HHJ10 HRF9:HRF10 IBB9:IBB10 IKX9:IKX10 IUT9:IUT10 JEP9:JEP10 JOL9:JOL10 JYH9:JYH10 KID9:KID10 KRZ9:KRZ10 LBV9:LBV10 LLR9:LLR10 LVN9:LVN10 MFJ9:MFJ10 MPF9:MPF10 MZB9:MZB10 NIX9:NIX10 NST9:NST10 OCP9:OCP10 OML9:OML10 OWH9:OWH10 PGD9:PGD10 PPZ9:PPZ10 PZV9:PZV10 QJR9:QJR10 QTN9:QTN10 RDJ9:RDJ10 RNF9:RNF10 RXB9:RXB10 SGX9:SGX10 SQT9:SQT10 TAP9:TAP10 TKL9:TKL10 TUH9:TUH10 UED9:UED10 UNZ9:UNZ10 UXV9:UXV10 VHR9:VHR10 VRN9:VRN10 WBJ9:WBJ10 WLF9:WLF10 WVB9:WVB10 J9:J10 SNW733 J733 FS733 PO733 ZK733 AJG733 ATC733 BCY733 BMU733 BWQ733 CGM733 CQI733 DAE733 DKA733 DTW733 EDS733 ENO733 EXK733 FHG733 FRC733 GAY733 GKU733 GUQ733 HEM733 HOI733 HYE733 IIA733 IRW733 JBS733 JLO733 JVK733 KFG733 KPC733 KYY733 LIU733 LSQ733 MCM733 MMI733 MWE733 NGA733 NPW733 NZS733 OJO733 OTK733 PDG733 PNC733 PWY733 QGU733 QQQ733 RAM733 RKI733 RUE733 SEA733 IP9:IP10" xr:uid="{00000000-0002-0000-0000-000032000000}">
      <formula1>0</formula1>
      <formula2>0</formula2>
    </dataValidation>
    <dataValidation allowBlank="1" showInputMessage="1" showErrorMessage="1" prompt="Vpišite samo prvo leto nakupa" sqref="H9 IN9 SJ9 ACF9 AMB9 AVX9 BFT9 BPP9 BZL9 CJH9 CTD9 DCZ9 DMV9 DWR9 EGN9 EQJ9 FAF9 FKB9 FTX9 GDT9 GNP9 GXL9 HHH9 HRD9 IAZ9 IKV9 IUR9 JEN9 JOJ9 JYF9 KIB9 KRX9 LBT9 LLP9 LVL9 MFH9 MPD9 MYZ9 NIV9 NSR9 OCN9 OMJ9 OWF9 PGB9 PPX9 PZT9 QJP9 QTL9 RDH9 RND9 RWZ9 SGV9 SQR9 TAN9 TKJ9 TUF9 UEB9 UNX9 UXT9 VHP9 VRL9 WBH9 WLD9 WUZ9 H733 FQ733 PM733 ZI733 AJE733 ATA733 BCW733 BMS733 BWO733 CGK733 CQG733 DAC733 DJY733 DTU733 EDQ733 ENM733 EXI733 FHE733 FRA733 GAW733 GKS733 GUO733 HEK733 HOG733 HYC733 IHY733 IRU733 JBQ733 JLM733 JVI733 KFE733 KPA733 KYW733 LIS733 LSO733 MCK733 MMG733 MWC733 NFY733 NPU733 NZQ733 OJM733 OTI733 PDE733 PNA733 PWW733 QGS733 QQO733 RAK733 RKG733 RUC733 SDY733 SNU733" xr:uid="{00000000-0002-0000-0000-000033000000}">
      <formula1>0</formula1>
      <formula2>0</formula2>
    </dataValidation>
    <dataValidation allowBlank="1" showInputMessage="1" showErrorMessage="1" prompt="Sicris šifra, vpišite samo enega skrbnika" sqref="SH9:SH10 ACD9:ACD10 ALZ9:ALZ10 AVV9:AVV10 BFR9:BFR10 BPN9:BPN10 BZJ9:BZJ10 CJF9:CJF10 CTB9:CTB10 DCX9:DCX10 DMT9:DMT10 DWP9:DWP10 EGL9:EGL10 EQH9:EQH10 FAD9:FAD10 FJZ9:FJZ10 FTV9:FTV10 GDR9:GDR10 GNN9:GNN10 GXJ9:GXJ10 HHF9:HHF10 HRB9:HRB10 IAX9:IAX10 IKT9:IKT10 IUP9:IUP10 JEL9:JEL10 JOH9:JOH10 JYD9:JYD10 KHZ9:KHZ10 KRV9:KRV10 LBR9:LBR10 LLN9:LLN10 LVJ9:LVJ10 MFF9:MFF10 MPB9:MPB10 MYX9:MYX10 NIT9:NIT10 NSP9:NSP10 OCL9:OCL10 OMH9:OMH10 OWD9:OWD10 PFZ9:PFZ10 PPV9:PPV10 PZR9:PZR10 QJN9:QJN10 QTJ9:QTJ10 RDF9:RDF10 RNB9:RNB10 RWX9:RWX10 SGT9:SGT10 SQP9:SQP10 TAL9:TAL10 TKH9:TKH10 TUD9:TUD10 UDZ9:UDZ10 UNV9:UNV10 UXR9:UXR10 VHN9:VHN10 VRJ9:VRJ10 WBF9:WBF10 WLB9:WLB10 WUX9:WUX10 F9:F10 SNS733 F733 FO733 PK733 ZG733 AJC733 ASY733 BCU733 BMQ733 BWM733 CGI733 CQE733 DAA733 DJW733 DTS733 EDO733 ENK733 EXG733 FHC733 FQY733 GAU733 GKQ733 GUM733 HEI733 HOE733 HYA733 IHW733 IRS733 JBO733 JLK733 JVG733 KFC733 KOY733 KYU733 LIQ733 LSM733 MCI733 MME733 MWA733 NFW733 NPS733 NZO733 OJK733 OTG733 PDC733 PMY733 PWU733 QGQ733 QQM733 RAI733 RKE733 RUA733 SDW733 IL9:IL10" xr:uid="{00000000-0002-0000-0000-000034000000}">
      <formula1>0</formula1>
      <formula2>0</formula2>
    </dataValidation>
    <dataValidation allowBlank="1" showInputMessage="1" showErrorMessage="1" prompt="Vpišite šifro raziskovalnega oz. infrastrukturnega programa, ne navajajte dveh programov_x000a_ " sqref="SF9:SF10 ACB9:ACB10 ALX9:ALX10 AVT9:AVT10 BFP9:BFP10 BPL9:BPL10 BZH9:BZH10 CJD9:CJD10 CSZ9:CSZ10 DCV9:DCV10 DMR9:DMR10 DWN9:DWN10 EGJ9:EGJ10 EQF9:EQF10 FAB9:FAB10 FJX9:FJX10 FTT9:FTT10 GDP9:GDP10 GNL9:GNL10 GXH9:GXH10 HHD9:HHD10 HQZ9:HQZ10 IAV9:IAV10 IKR9:IKR10 IUN9:IUN10 JEJ9:JEJ10 JOF9:JOF10 JYB9:JYB10 KHX9:KHX10 KRT9:KRT10 LBP9:LBP10 LLL9:LLL10 LVH9:LVH10 MFD9:MFD10 MOZ9:MOZ10 MYV9:MYV10 NIR9:NIR10 NSN9:NSN10 OCJ9:OCJ10 OMF9:OMF10 OWB9:OWB10 PFX9:PFX10 PPT9:PPT10 PZP9:PZP10 QJL9:QJL10 QTH9:QTH10 RDD9:RDD10 RMZ9:RMZ10 RWV9:RWV10 SGR9:SGR10 SQN9:SQN10 TAJ9:TAJ10 TKF9:TKF10 TUB9:TUB10 UDX9:UDX10 UNT9:UNT10 UXP9:UXP10 VHL9:VHL10 VRH9:VRH10 WBD9:WBD10 WKZ9:WKZ10 WUV9:WUV10 D9:D10 SNQ733 D733 FM733 PI733 ZE733 AJA733 ASW733 BCS733 BMO733 BWK733 CGG733 CQC733 CZY733 DJU733 DTQ733 EDM733 ENI733 EXE733 FHA733 FQW733 GAS733 GKO733 GUK733 HEG733 HOC733 HXY733 IHU733 IRQ733 JBM733 JLI733 JVE733 KFA733 KOW733 KYS733 LIO733 LSK733 MCG733 MMC733 MVY733 NFU733 NPQ733 NZM733 OJI733 OTE733 PDA733 PMW733 PWS733 QGO733 QQK733 RAG733 RKC733 RTY733 SDU733 IJ9:IJ10" xr:uid="{00000000-0002-0000-0000-000035000000}">
      <formula1>0</formula1>
      <formula2>0</formula2>
    </dataValidation>
    <dataValidation type="decimal" errorStyle="warning" allowBlank="1" showInputMessage="1" showErrorMessage="1" errorTitle="Cena" error="mora biti enaka ali manjša od lastne cene" sqref="AQ105" xr:uid="{00000000-0002-0000-0000-000036000000}">
      <formula1>0</formula1>
      <formula2>#REF!</formula2>
    </dataValidation>
    <dataValidation type="decimal" errorStyle="warning" allowBlank="1" showInputMessage="1" showErrorMessage="1" errorTitle="Cena" error="mora biti enaka ali manjša od lastne cene" sqref="W109" xr:uid="{00000000-0002-0000-0000-000037000000}">
      <formula1>0</formula1>
      <formula2>AA116</formula2>
    </dataValidation>
    <dataValidation type="decimal" errorStyle="warning" allowBlank="1" showInputMessage="1" showErrorMessage="1" errorTitle="Cena" error="mora biti enaka ali manjša od lastne cene" sqref="AF111 AD130:AD135 X113 U107:V107 X107 AF113 AC105:AC106 AD107 AC109:AC110 AC115:AC116 AC121:AC125 V111 AD113 AD127:AD128 U113 AF107 V113:V114 AC127:AC135" xr:uid="{00000000-0002-0000-0000-000038000000}">
      <formula1>0</formula1>
      <formula2>AF105</formula2>
    </dataValidation>
    <dataValidation type="decimal" allowBlank="1" showInputMessage="1" showErrorMessage="1" errorTitle="Stroški dela operaterja" error="celo število &lt;= 500" sqref="AD603:AD611 GM603:GM611 QI603:QI611 AAE603:AAE611 AKA603:AKA611 ATW603:ATW611 BDS603:BDS611 BNO603:BNO611 BXK603:BXK611 CHG603:CHG611 CRC603:CRC611 DAY603:DAY611 DKU603:DKU611 DUQ603:DUQ611 EEM603:EEM611 EOI603:EOI611 EYE603:EYE611 FIA603:FIA611 FRW603:FRW611 GBS603:GBS611 GLO603:GLO611 GVK603:GVK611 HFG603:HFG611 HPC603:HPC611 HYY603:HYY611 IIU603:IIU611 ISQ603:ISQ611 JCM603:JCM611 JMI603:JMI611 JWE603:JWE611 KGA603:KGA611 KPW603:KPW611 KZS603:KZS611 LJO603:LJO611 LTK603:LTK611 MDG603:MDG611 MNC603:MNC611 MWY603:MWY611 NGU603:NGU611 NQQ603:NQQ611 OAM603:OAM611 OKI603:OKI611 OUE603:OUE611 PEA603:PEA611 PNW603:PNW611 PXS603:PXS611 QHO603:QHO611 QRK603:QRK611 RBG603:RBG611 RLC603:RLC611 RUY603:RUY611 SEU603:SEU611 SOQ603:SOQ611 SEU613:SEU653 SOQ613:SOQ653 AD613:AD653 GM613:GM653 QI613:QI653 AAE613:AAE653 AKA613:AKA653 ATW613:ATW653 BDS613:BDS653 BNO613:BNO653 BXK613:BXK653 CHG613:CHG653 CRC613:CRC653 DAY613:DAY653 DKU613:DKU653 DUQ613:DUQ653 EEM613:EEM653 EOI613:EOI653 EYE613:EYE653 FIA613:FIA653 FRW613:FRW653 GBS613:GBS653 GLO613:GLO653 GVK613:GVK653 HFG613:HFG653 HPC613:HPC653 HYY613:HYY653 IIU613:IIU653 ISQ613:ISQ653 JCM613:JCM653 JMI613:JMI653 JWE613:JWE653 KGA613:KGA653 KPW613:KPW653 KZS613:KZS653 LJO613:LJO653 LTK613:LTK653 MDG613:MDG653 MNC613:MNC653 MWY613:MWY653 NGU613:NGU653 NQQ613:NQQ653 OAM613:OAM653 OKI613:OKI653 OUE613:OUE653 PEA613:PEA653 PNW613:PNW653 PXS613:PXS653 QHO613:QHO653 QRK613:QRK653 RBG613:RBG653 RLC613:RLC653 RUY613:RUY653 AD865:AD882 JZ865:JZ882 TV865:TV882 ADR865:ADR882 ANN865:ANN882 AXJ865:AXJ882 BHF865:BHF882 BRB865:BRB882 CAX865:CAX882 CKT865:CKT882 CUP865:CUP882 DEL865:DEL882 DOH865:DOH882 DYD865:DYD882 EHZ865:EHZ882 ERV865:ERV882 FBR865:FBR882 FLN865:FLN882 FVJ865:FVJ882 GFF865:GFF882 GPB865:GPB882 GYX865:GYX882 HIT865:HIT882 HSP865:HSP882 ICL865:ICL882 IMH865:IMH882 IWD865:IWD882 JFZ865:JFZ882 JPV865:JPV882 JZR865:JZR882 KJN865:KJN882 KTJ865:KTJ882 LDF865:LDF882 LNB865:LNB882 LWX865:LWX882 MGT865:MGT882 MQP865:MQP882 NAL865:NAL882 NKH865:NKH882 NUD865:NUD882 ODZ865:ODZ882 ONV865:ONV882 OXR865:OXR882 PHN865:PHN882 PRJ865:PRJ882 QBF865:QBF882 QLB865:QLB882 QUX865:QUX882 RET865:RET882 ROP865:ROP882 RYL865:RYL882 SIH865:SIH882 SSD865:SSD882 TBZ865:TBZ882 TLV865:TLV882 TVR865:TVR882 UFN865:UFN882 UPJ865:UPJ882 UZF865:UZF882 VJB865:VJB882 VSX865:VSX882 WCT865:WCT882 WMP865:WMP882 WWL865:WWL882" xr:uid="{00000000-0002-0000-0000-000039000000}">
      <formula1>0</formula1>
      <formula2>500</formula2>
    </dataValidation>
    <dataValidation type="whole" allowBlank="1" showInputMessage="1" showErrorMessage="1" errorTitle="Klasifikacija" error="Celo število &lt; 13 - gl. zavihek Classification oz. Klasifikacija Uni-Leeds_x000a_" sqref="Z603:Z611 GI603:GI611 QE603:QE611 AAA603:AAA611 AJW603:AJW611 ATS603:ATS611 BDO603:BDO611 BNK603:BNK611 BXG603:BXG611 CHC603:CHC611 CQY603:CQY611 DAU603:DAU611 DKQ603:DKQ611 DUM603:DUM611 EEI603:EEI611 EOE603:EOE611 EYA603:EYA611 FHW603:FHW611 FRS603:FRS611 GBO603:GBO611 GLK603:GLK611 GVG603:GVG611 HFC603:HFC611 HOY603:HOY611 HYU603:HYU611 IIQ603:IIQ611 ISM603:ISM611 JCI603:JCI611 JME603:JME611 JWA603:JWA611 KFW603:KFW611 KPS603:KPS611 KZO603:KZO611 LJK603:LJK611 LTG603:LTG611 MDC603:MDC611 MMY603:MMY611 MWU603:MWU611 NGQ603:NGQ611 NQM603:NQM611 OAI603:OAI611 OKE603:OKE611 OUA603:OUA611 PDW603:PDW611 PNS603:PNS611 PXO603:PXO611 QHK603:QHK611 QRG603:QRG611 RBC603:RBC611 RKY603:RKY611 RUU603:RUU611 SEQ603:SEQ611 SOM603:SOM611 SEQ613:SEQ653 SOM613:SOM653 Z613:Z653 GI613:GI653 QE613:QE653 AAA613:AAA653 AJW613:AJW653 ATS613:ATS653 BDO613:BDO653 BNK613:BNK653 BXG613:BXG653 CHC613:CHC653 CQY613:CQY653 DAU613:DAU653 DKQ613:DKQ653 DUM613:DUM653 EEI613:EEI653 EOE613:EOE653 EYA613:EYA653 FHW613:FHW653 FRS613:FRS653 GBO613:GBO653 GLK613:GLK653 GVG613:GVG653 HFC613:HFC653 HOY613:HOY653 HYU613:HYU653 IIQ613:IIQ653 ISM613:ISM653 JCI613:JCI653 JME613:JME653 JWA613:JWA653 KFW613:KFW653 KPS613:KPS653 KZO613:KZO653 LJK613:LJK653 LTG613:LTG653 MDC613:MDC653 MMY613:MMY653 MWU613:MWU653 NGQ613:NGQ653 NQM613:NQM653 OAI613:OAI653 OKE613:OKE653 OUA613:OUA653 PDW613:PDW653 PNS613:PNS653 PXO613:PXO653 QHK613:QHK653 QRG613:QRG653 RBC613:RBC653 RKY613:RKY653 RUU613:RUU653 Z865:Z882 JV865:JV882 TR865:TR882 ADN865:ADN882 ANJ865:ANJ882 AXF865:AXF882 BHB865:BHB882 BQX865:BQX882 CAT865:CAT882 CKP865:CKP882 CUL865:CUL882 DEH865:DEH882 DOD865:DOD882 DXZ865:DXZ882 EHV865:EHV882 ERR865:ERR882 FBN865:FBN882 FLJ865:FLJ882 FVF865:FVF882 GFB865:GFB882 GOX865:GOX882 GYT865:GYT882 HIP865:HIP882 HSL865:HSL882 ICH865:ICH882 IMD865:IMD882 IVZ865:IVZ882 JFV865:JFV882 JPR865:JPR882 JZN865:JZN882 KJJ865:KJJ882 KTF865:KTF882 LDB865:LDB882 LMX865:LMX882 LWT865:LWT882 MGP865:MGP882 MQL865:MQL882 NAH865:NAH882 NKD865:NKD882 NTZ865:NTZ882 ODV865:ODV882 ONR865:ONR882 OXN865:OXN882 PHJ865:PHJ882 PRF865:PRF882 QBB865:QBB882 QKX865:QKX882 QUT865:QUT882 REP865:REP882 ROL865:ROL882 RYH865:RYH882 SID865:SID882 SRZ865:SRZ882 TBV865:TBV882 TLR865:TLR882 TVN865:TVN882 UFJ865:UFJ882 UPF865:UPF882 UZB865:UZB882 VIX865:VIX882 VST865:VST882 WCP865:WCP882 WML865:WML882 WWH865:WWH882" xr:uid="{00000000-0002-0000-0000-00003A000000}">
      <formula1>1</formula1>
      <formula2>12</formula2>
    </dataValidation>
    <dataValidation type="whole" allowBlank="1" showInputMessage="1" showErrorMessage="1" errorTitle="Klasifikacija" error="Celo število &lt; 10 - gl. zavihek Classification oz. Klasifikacija Uni-Leeds" sqref="AA603:AA611 GJ603:GJ611 QF603:QF611 AAB603:AAB611 AJX603:AJX611 ATT603:ATT611 BDP603:BDP611 BNL603:BNL611 BXH603:BXH611 CHD603:CHD611 CQZ603:CQZ611 DAV603:DAV611 DKR603:DKR611 DUN603:DUN611 EEJ603:EEJ611 EOF603:EOF611 EYB603:EYB611 FHX603:FHX611 FRT603:FRT611 GBP603:GBP611 GLL603:GLL611 GVH603:GVH611 HFD603:HFD611 HOZ603:HOZ611 HYV603:HYV611 IIR603:IIR611 ISN603:ISN611 JCJ603:JCJ611 JMF603:JMF611 JWB603:JWB611 KFX603:KFX611 KPT603:KPT611 KZP603:KZP611 LJL603:LJL611 LTH603:LTH611 MDD603:MDD611 MMZ603:MMZ611 MWV603:MWV611 NGR603:NGR611 NQN603:NQN611 OAJ603:OAJ611 OKF603:OKF611 OUB603:OUB611 PDX603:PDX611 PNT603:PNT611 PXP603:PXP611 QHL603:QHL611 QRH603:QRH611 RBD603:RBD611 RKZ603:RKZ611 RUV603:RUV611 SER603:SER611 SON603:SON611 SER613:SER653 SON613:SON653 AA613:AA653 GJ613:GJ653 QF613:QF653 AAB613:AAB653 AJX613:AJX653 ATT613:ATT653 BDP613:BDP653 BNL613:BNL653 BXH613:BXH653 CHD613:CHD653 CQZ613:CQZ653 DAV613:DAV653 DKR613:DKR653 DUN613:DUN653 EEJ613:EEJ653 EOF613:EOF653 EYB613:EYB653 FHX613:FHX653 FRT613:FRT653 GBP613:GBP653 GLL613:GLL653 GVH613:GVH653 HFD613:HFD653 HOZ613:HOZ653 HYV613:HYV653 IIR613:IIR653 ISN613:ISN653 JCJ613:JCJ653 JMF613:JMF653 JWB613:JWB653 KFX613:KFX653 KPT613:KPT653 KZP613:KZP653 LJL613:LJL653 LTH613:LTH653 MDD613:MDD653 MMZ613:MMZ653 MWV613:MWV653 NGR613:NGR653 NQN613:NQN653 OAJ613:OAJ653 OKF613:OKF653 OUB613:OUB653 PDX613:PDX653 PNT613:PNT653 PXP613:PXP653 QHL613:QHL653 QRH613:QRH653 RBD613:RBD653 RKZ613:RKZ653 RUV613:RUV653 AA865:AA882 JW865:JW882 TS865:TS882 ADO865:ADO882 ANK865:ANK882 AXG865:AXG882 BHC865:BHC882 BQY865:BQY882 CAU865:CAU882 CKQ865:CKQ882 CUM865:CUM882 DEI865:DEI882 DOE865:DOE882 DYA865:DYA882 EHW865:EHW882 ERS865:ERS882 FBO865:FBO882 FLK865:FLK882 FVG865:FVG882 GFC865:GFC882 GOY865:GOY882 GYU865:GYU882 HIQ865:HIQ882 HSM865:HSM882 ICI865:ICI882 IME865:IME882 IWA865:IWA882 JFW865:JFW882 JPS865:JPS882 JZO865:JZO882 KJK865:KJK882 KTG865:KTG882 LDC865:LDC882 LMY865:LMY882 LWU865:LWU882 MGQ865:MGQ882 MQM865:MQM882 NAI865:NAI882 NKE865:NKE882 NUA865:NUA882 ODW865:ODW882 ONS865:ONS882 OXO865:OXO882 PHK865:PHK882 PRG865:PRG882 QBC865:QBC882 QKY865:QKY882 QUU865:QUU882 REQ865:REQ882 ROM865:ROM882 RYI865:RYI882 SIE865:SIE882 SSA865:SSA882 TBW865:TBW882 TLS865:TLS882 TVO865:TVO882 UFK865:UFK882 UPG865:UPG882 UZC865:UZC882 VIY865:VIY882 VSU865:VSU882 WCQ865:WCQ882 WMM865:WMM882 WWI865:WWI882" xr:uid="{00000000-0002-0000-0000-00003B000000}">
      <formula1>1</formula1>
      <formula2>9</formula2>
    </dataValidation>
    <dataValidation type="whole" allowBlank="1" showInputMessage="1" showErrorMessage="1" errorTitle="Klasifikacija" error="Celo število &lt; 7 - gl. zavihek Classification oz. Klasifikacija Uni-Leeds_x000a_" sqref="Y603:Y611 GH603:GH611 QD603:QD611 ZZ603:ZZ611 AJV603:AJV611 ATR603:ATR611 BDN603:BDN611 BNJ603:BNJ611 BXF603:BXF611 CHB603:CHB611 CQX603:CQX611 DAT603:DAT611 DKP603:DKP611 DUL603:DUL611 EEH603:EEH611 EOD603:EOD611 EXZ603:EXZ611 FHV603:FHV611 FRR603:FRR611 GBN603:GBN611 GLJ603:GLJ611 GVF603:GVF611 HFB603:HFB611 HOX603:HOX611 HYT603:HYT611 IIP603:IIP611 ISL603:ISL611 JCH603:JCH611 JMD603:JMD611 JVZ603:JVZ611 KFV603:KFV611 KPR603:KPR611 KZN603:KZN611 LJJ603:LJJ611 LTF603:LTF611 MDB603:MDB611 MMX603:MMX611 MWT603:MWT611 NGP603:NGP611 NQL603:NQL611 OAH603:OAH611 OKD603:OKD611 OTZ603:OTZ611 PDV603:PDV611 PNR603:PNR611 PXN603:PXN611 QHJ603:QHJ611 QRF603:QRF611 RBB603:RBB611 RKX603:RKX611 RUT603:RUT611 SEP603:SEP611 SOL603:SOL611 SEP613:SEP653 SOL613:SOL653 Y613:Y653 GH613:GH653 QD613:QD653 ZZ613:ZZ653 AJV613:AJV653 ATR613:ATR653 BDN613:BDN653 BNJ613:BNJ653 BXF613:BXF653 CHB613:CHB653 CQX613:CQX653 DAT613:DAT653 DKP613:DKP653 DUL613:DUL653 EEH613:EEH653 EOD613:EOD653 EXZ613:EXZ653 FHV613:FHV653 FRR613:FRR653 GBN613:GBN653 GLJ613:GLJ653 GVF613:GVF653 HFB613:HFB653 HOX613:HOX653 HYT613:HYT653 IIP613:IIP653 ISL613:ISL653 JCH613:JCH653 JMD613:JMD653 JVZ613:JVZ653 KFV613:KFV653 KPR613:KPR653 KZN613:KZN653 LJJ613:LJJ653 LTF613:LTF653 MDB613:MDB653 MMX613:MMX653 MWT613:MWT653 NGP613:NGP653 NQL613:NQL653 OAH613:OAH653 OKD613:OKD653 OTZ613:OTZ653 PDV613:PDV653 PNR613:PNR653 PXN613:PXN653 QHJ613:QHJ653 QRF613:QRF653 RBB613:RBB653 RKX613:RKX653 RUT613:RUT653 Y865:Y882 JU865:JU882 TQ865:TQ882 ADM865:ADM882 ANI865:ANI882 AXE865:AXE882 BHA865:BHA882 BQW865:BQW882 CAS865:CAS882 CKO865:CKO882 CUK865:CUK882 DEG865:DEG882 DOC865:DOC882 DXY865:DXY882 EHU865:EHU882 ERQ865:ERQ882 FBM865:FBM882 FLI865:FLI882 FVE865:FVE882 GFA865:GFA882 GOW865:GOW882 GYS865:GYS882 HIO865:HIO882 HSK865:HSK882 ICG865:ICG882 IMC865:IMC882 IVY865:IVY882 JFU865:JFU882 JPQ865:JPQ882 JZM865:JZM882 KJI865:KJI882 KTE865:KTE882 LDA865:LDA882 LMW865:LMW882 LWS865:LWS882 MGO865:MGO882 MQK865:MQK882 NAG865:NAG882 NKC865:NKC882 NTY865:NTY882 ODU865:ODU882 ONQ865:ONQ882 OXM865:OXM882 PHI865:PHI882 PRE865:PRE882 QBA865:QBA882 QKW865:QKW882 QUS865:QUS882 REO865:REO882 ROK865:ROK882 RYG865:RYG882 SIC865:SIC882 SRY865:SRY882 TBU865:TBU882 TLQ865:TLQ882 TVM865:TVM882 UFI865:UFI882 UPE865:UPE882 UZA865:UZA882 VIW865:VIW882 VSS865:VSS882 WCO865:WCO882 WMK865:WMK882 WWG865:WWG882" xr:uid="{00000000-0002-0000-0000-00003C000000}">
      <formula1>1</formula1>
      <formula2>6</formula2>
    </dataValidation>
    <dataValidation type="whole" allowBlank="1" showInputMessage="1" showErrorMessage="1" errorTitle="Klasifikacija" error="Celo število &lt;= 71 - Gl. zavihek MERIL Classification oz. Klasifikacija " sqref="AB603:AB611 GK603:GK611 QG603:QG611 AAC603:AAC611 AJY603:AJY611 ATU603:ATU611 BDQ603:BDQ611 BNM603:BNM611 BXI603:BXI611 CHE603:CHE611 CRA603:CRA611 DAW603:DAW611 DKS603:DKS611 DUO603:DUO611 EEK603:EEK611 EOG603:EOG611 EYC603:EYC611 FHY603:FHY611 FRU603:FRU611 GBQ603:GBQ611 GLM603:GLM611 GVI603:GVI611 HFE603:HFE611 HPA603:HPA611 HYW603:HYW611 IIS603:IIS611 ISO603:ISO611 JCK603:JCK611 JMG603:JMG611 JWC603:JWC611 KFY603:KFY611 KPU603:KPU611 KZQ603:KZQ611 LJM603:LJM611 LTI603:LTI611 MDE603:MDE611 MNA603:MNA611 MWW603:MWW611 NGS603:NGS611 NQO603:NQO611 OAK603:OAK611 OKG603:OKG611 OUC603:OUC611 PDY603:PDY611 PNU603:PNU611 PXQ603:PXQ611 QHM603:QHM611 QRI603:QRI611 RBE603:RBE611 RLA603:RLA611 RUW603:RUW611 SES603:SES611 SOO603:SOO611 SES613:SES653 SOO613:SOO653 AB613:AB653 GK613:GK653 QG613:QG653 AAC613:AAC653 AJY613:AJY653 ATU613:ATU653 BDQ613:BDQ653 BNM613:BNM653 BXI613:BXI653 CHE613:CHE653 CRA613:CRA653 DAW613:DAW653 DKS613:DKS653 DUO613:DUO653 EEK613:EEK653 EOG613:EOG653 EYC613:EYC653 FHY613:FHY653 FRU613:FRU653 GBQ613:GBQ653 GLM613:GLM653 GVI613:GVI653 HFE613:HFE653 HPA613:HPA653 HYW613:HYW653 IIS613:IIS653 ISO613:ISO653 JCK613:JCK653 JMG613:JMG653 JWC613:JWC653 KFY613:KFY653 KPU613:KPU653 KZQ613:KZQ653 LJM613:LJM653 LTI613:LTI653 MDE613:MDE653 MNA613:MNA653 MWW613:MWW653 NGS613:NGS653 NQO613:NQO653 OAK613:OAK653 OKG613:OKG653 OUC613:OUC653 PDY613:PDY653 PNU613:PNU653 PXQ613:PXQ653 QHM613:QHM653 QRI613:QRI653 RBE613:RBE653 RLA613:RLA653 RUW613:RUW653 AB865:AB882 JX865:JX882 TT865:TT882 ADP865:ADP882 ANL865:ANL882 AXH865:AXH882 BHD865:BHD882 BQZ865:BQZ882 CAV865:CAV882 CKR865:CKR882 CUN865:CUN882 DEJ865:DEJ882 DOF865:DOF882 DYB865:DYB882 EHX865:EHX882 ERT865:ERT882 FBP865:FBP882 FLL865:FLL882 FVH865:FVH882 GFD865:GFD882 GOZ865:GOZ882 GYV865:GYV882 HIR865:HIR882 HSN865:HSN882 ICJ865:ICJ882 IMF865:IMF882 IWB865:IWB882 JFX865:JFX882 JPT865:JPT882 JZP865:JZP882 KJL865:KJL882 KTH865:KTH882 LDD865:LDD882 LMZ865:LMZ882 LWV865:LWV882 MGR865:MGR882 MQN865:MQN882 NAJ865:NAJ882 NKF865:NKF882 NUB865:NUB882 ODX865:ODX882 ONT865:ONT882 OXP865:OXP882 PHL865:PHL882 PRH865:PRH882 QBD865:QBD882 QKZ865:QKZ882 QUV865:QUV882 RER865:RER882 RON865:RON882 RYJ865:RYJ882 SIF865:SIF882 SSB865:SSB882 TBX865:TBX882 TLT865:TLT882 TVP865:TVP882 UFL865:UFL882 UPH865:UPH882 UZD865:UZD882 VIZ865:VIZ882 VSV865:VSV882 WCR865:WCR882 WMN865:WMN882 WWJ865:WWJ882" xr:uid="{00000000-0002-0000-0000-00003D000000}">
      <formula1>1</formula1>
      <formula2>71</formula2>
    </dataValidation>
    <dataValidation type="whole" operator="greaterThan" allowBlank="1" showInputMessage="1" showErrorMessage="1" error="Celo število" sqref="AC603:AC611 GL603:GL611 QH603:QH611 AAD603:AAD611 AJZ603:AJZ611 ATV603:ATV611 BDR603:BDR611 BNN603:BNN611 BXJ603:BXJ611 CHF603:CHF611 CRB603:CRB611 DAX603:DAX611 DKT603:DKT611 DUP603:DUP611 EEL603:EEL611 EOH603:EOH611 EYD603:EYD611 FHZ603:FHZ611 FRV603:FRV611 GBR603:GBR611 GLN603:GLN611 GVJ603:GVJ611 HFF603:HFF611 HPB603:HPB611 HYX603:HYX611 IIT603:IIT611 ISP603:ISP611 JCL603:JCL611 JMH603:JMH611 JWD603:JWD611 KFZ603:KFZ611 KPV603:KPV611 KZR603:KZR611 LJN603:LJN611 LTJ603:LTJ611 MDF603:MDF611 MNB603:MNB611 MWX603:MWX611 NGT603:NGT611 NQP603:NQP611 OAL603:OAL611 OKH603:OKH611 OUD603:OUD611 PDZ603:PDZ611 PNV603:PNV611 PXR603:PXR611 QHN603:QHN611 QRJ603:QRJ611 RBF603:RBF611 RLB603:RLB611 RUX603:RUX611 SET603:SET611 SOP603:SOP611 SET613:SET653 SOP613:SOP653 AC613:AC653 GL613:GL653 QH613:QH653 AAD613:AAD653 AJZ613:AJZ653 ATV613:ATV653 BDR613:BDR653 BNN613:BNN653 BXJ613:BXJ653 CHF613:CHF653 CRB613:CRB653 DAX613:DAX653 DKT613:DKT653 DUP613:DUP653 EEL613:EEL653 EOH613:EOH653 EYD613:EYD653 FHZ613:FHZ653 FRV613:FRV653 GBR613:GBR653 GLN613:GLN653 GVJ613:GVJ653 HFF613:HFF653 HPB613:HPB653 HYX613:HYX653 IIT613:IIT653 ISP613:ISP653 JCL613:JCL653 JMH613:JMH653 JWD613:JWD653 KFZ613:KFZ653 KPV613:KPV653 KZR613:KZR653 LJN613:LJN653 LTJ613:LTJ653 MDF613:MDF653 MNB613:MNB653 MWX613:MWX653 NGT613:NGT653 NQP613:NQP653 OAL613:OAL653 OKH613:OKH653 OUD613:OUD653 PDZ613:PDZ653 PNV613:PNV653 PXR613:PXR653 QHN613:QHN653 QRJ613:QRJ653 RBF613:RBF653 RLB613:RLB653 RUX613:RUX653 AC865:AC882 JY865:JY882 TU865:TU882 ADQ865:ADQ882 ANM865:ANM882 AXI865:AXI882 BHE865:BHE882 BRA865:BRA882 CAW865:CAW882 CKS865:CKS882 CUO865:CUO882 DEK865:DEK882 DOG865:DOG882 DYC865:DYC882 EHY865:EHY882 ERU865:ERU882 FBQ865:FBQ882 FLM865:FLM882 FVI865:FVI882 GFE865:GFE882 GPA865:GPA882 GYW865:GYW882 HIS865:HIS882 HSO865:HSO882 ICK865:ICK882 IMG865:IMG882 IWC865:IWC882 JFY865:JFY882 JPU865:JPU882 JZQ865:JZQ882 KJM865:KJM882 KTI865:KTI882 LDE865:LDE882 LNA865:LNA882 LWW865:LWW882 MGS865:MGS882 MQO865:MQO882 NAK865:NAK882 NKG865:NKG882 NUC865:NUC882 ODY865:ODY882 ONU865:ONU882 OXQ865:OXQ882 PHM865:PHM882 PRI865:PRI882 QBE865:QBE882 QLA865:QLA882 QUW865:QUW882 RES865:RES882 ROO865:ROO882 RYK865:RYK882 SIG865:SIG882 SSC865:SSC882 TBY865:TBY882 TLU865:TLU882 TVQ865:TVQ882 UFM865:UFM882 UPI865:UPI882 UZE865:UZE882 VJA865:VJA882 VSW865:VSW882 WCS865:WCS882 WMO865:WMO882 WWK865:WWK882" xr:uid="{00000000-0002-0000-0000-00003E000000}">
      <formula1>0</formula1>
    </dataValidation>
    <dataValidation type="decimal" allowBlank="1" showInputMessage="1" showErrorMessage="1" errorTitle="Stroški dela operaterja" error="celo število &lt; 21" sqref="AE603:AE611 GN603:GN611 QJ603:QJ611 AAF603:AAF611 AKB603:AKB611 ATX603:ATX611 BDT603:BDT611 BNP603:BNP611 BXL603:BXL611 CHH603:CHH611 CRD603:CRD611 DAZ603:DAZ611 DKV603:DKV611 DUR603:DUR611 EEN603:EEN611 EOJ603:EOJ611 EYF603:EYF611 FIB603:FIB611 FRX603:FRX611 GBT603:GBT611 GLP603:GLP611 GVL603:GVL611 HFH603:HFH611 HPD603:HPD611 HYZ603:HYZ611 IIV603:IIV611 ISR603:ISR611 JCN603:JCN611 JMJ603:JMJ611 JWF603:JWF611 KGB603:KGB611 KPX603:KPX611 KZT603:KZT611 LJP603:LJP611 LTL603:LTL611 MDH603:MDH611 MND603:MND611 MWZ603:MWZ611 NGV603:NGV611 NQR603:NQR611 OAN603:OAN611 OKJ603:OKJ611 OUF603:OUF611 PEB603:PEB611 PNX603:PNX611 PXT603:PXT611 QHP603:QHP611 QRL603:QRL611 RBH603:RBH611 RLD603:RLD611 RUZ603:RUZ611 SEV603:SEV611 SOR603:SOR611 SEV613:SEV653 SOR613:SOR653 AE613:AE653 GN613:GN653 QJ613:QJ653 AAF613:AAF653 AKB613:AKB653 ATX613:ATX653 BDT613:BDT653 BNP613:BNP653 BXL613:BXL653 CHH613:CHH653 CRD613:CRD653 DAZ613:DAZ653 DKV613:DKV653 DUR613:DUR653 EEN613:EEN653 EOJ613:EOJ653 EYF613:EYF653 FIB613:FIB653 FRX613:FRX653 GBT613:GBT653 GLP613:GLP653 GVL613:GVL653 HFH613:HFH653 HPD613:HPD653 HYZ613:HYZ653 IIV613:IIV653 ISR613:ISR653 JCN613:JCN653 JMJ613:JMJ653 JWF613:JWF653 KGB613:KGB653 KPX613:KPX653 KZT613:KZT653 LJP613:LJP653 LTL613:LTL653 MDH613:MDH653 MND613:MND653 MWZ613:MWZ653 NGV613:NGV653 NQR613:NQR653 OAN613:OAN653 OKJ613:OKJ653 OUF613:OUF653 PEB613:PEB653 PNX613:PNX653 PXT613:PXT653 QHP613:QHP653 QRL613:QRL653 RBH613:RBH653 RLD613:RLD653 RUZ613:RUZ653 AE865:AE882 KA865:KA882 TW865:TW882 ADS865:ADS882 ANO865:ANO882 AXK865:AXK882 BHG865:BHG882 BRC865:BRC882 CAY865:CAY882 CKU865:CKU882 CUQ865:CUQ882 DEM865:DEM882 DOI865:DOI882 DYE865:DYE882 EIA865:EIA882 ERW865:ERW882 FBS865:FBS882 FLO865:FLO882 FVK865:FVK882 GFG865:GFG882 GPC865:GPC882 GYY865:GYY882 HIU865:HIU882 HSQ865:HSQ882 ICM865:ICM882 IMI865:IMI882 IWE865:IWE882 JGA865:JGA882 JPW865:JPW882 JZS865:JZS882 KJO865:KJO882 KTK865:KTK882 LDG865:LDG882 LNC865:LNC882 LWY865:LWY882 MGU865:MGU882 MQQ865:MQQ882 NAM865:NAM882 NKI865:NKI882 NUE865:NUE882 OEA865:OEA882 ONW865:ONW882 OXS865:OXS882 PHO865:PHO882 PRK865:PRK882 QBG865:QBG882 QLC865:QLC882 QUY865:QUY882 REU865:REU882 ROQ865:ROQ882 RYM865:RYM882 SII865:SII882 SSE865:SSE882 TCA865:TCA882 TLW865:TLW882 TVS865:TVS882 UFO865:UFO882 UPK865:UPK882 UZG865:UZG882 VJC865:VJC882 VSY865:VSY882 WCU865:WCU882 WMQ865:WMQ882 WWM865:WWM882" xr:uid="{00000000-0002-0000-0000-00003F000000}">
      <formula1>0</formula1>
      <formula2>20</formula2>
    </dataValidation>
    <dataValidation type="decimal" operator="greaterThanOrEqual" allowBlank="1" showErrorMessage="1" errorTitle="Nabavna vrednost" error="celo število!" sqref="J302 JF302 TB302 ACX302 AMT302 AWP302 BGL302 BQH302 CAD302 CJZ302 CTV302 DDR302 DNN302 DXJ302 EHF302 ERB302 FAX302 FKT302 FUP302 GEL302 GOH302 GYD302 HHZ302 HRV302 IBR302 ILN302 IVJ302 JFF302 JPB302 JYX302 KIT302 KSP302 LCL302 LMH302 LWD302 MFZ302 MPV302 MZR302 NJN302 NTJ302 ODF302 ONB302 OWX302 PGT302 PQP302 QAL302 QKH302 QUD302 RDZ302 RNV302 RXR302 SHN302 SRJ302 TBF302 TLB302 TUX302 UET302 UOP302 UYL302 VIH302 VSD302 WBZ302 WLV302 WVR302" xr:uid="{00000000-0002-0000-0000-000040000000}">
      <formula1>0</formula1>
      <formula2>0</formula2>
    </dataValidation>
    <dataValidation type="whole" allowBlank="1" showErrorMessage="1" errorTitle="Letna stopnja izkoriščenosti" error="odstotek (celoštevilska vrednost)" sqref="V296:V302 JR296:JR302 TN296:TN302 ADJ296:ADJ302 ANF296:ANF302 AXB296:AXB302 BGX296:BGX302 BQT296:BQT302 CAP296:CAP302 CKL296:CKL302 CUH296:CUH302 DED296:DED302 DNZ296:DNZ302 DXV296:DXV302 EHR296:EHR302 ERN296:ERN302 FBJ296:FBJ302 FLF296:FLF302 FVB296:FVB302 GEX296:GEX302 GOT296:GOT302 GYP296:GYP302 HIL296:HIL302 HSH296:HSH302 ICD296:ICD302 ILZ296:ILZ302 IVV296:IVV302 JFR296:JFR302 JPN296:JPN302 JZJ296:JZJ302 KJF296:KJF302 KTB296:KTB302 LCX296:LCX302 LMT296:LMT302 LWP296:LWP302 MGL296:MGL302 MQH296:MQH302 NAD296:NAD302 NJZ296:NJZ302 NTV296:NTV302 ODR296:ODR302 ONN296:ONN302 OXJ296:OXJ302 PHF296:PHF302 PRB296:PRB302 QAX296:QAX302 QKT296:QKT302 QUP296:QUP302 REL296:REL302 ROH296:ROH302 RYD296:RYD302 SHZ296:SHZ302 SRV296:SRV302 TBR296:TBR302 TLN296:TLN302 TVJ296:TVJ302 UFF296:UFF302 UPB296:UPB302 UYX296:UYX302 VIT296:VIT302 VSP296:VSP302 WCL296:WCL302 WMH296:WMH302 WWD296:WWD302" xr:uid="{00000000-0002-0000-0000-000041000000}">
      <formula1>0</formula1>
      <formula2>100</formula2>
    </dataValidation>
    <dataValidation type="decimal" errorStyle="warning" allowBlank="1" showErrorMessage="1" errorTitle="Cena" error="mora biti enaka ali manjša od lastne cene" sqref="Q296:Q302 JM296:JM302 TI296:TI302 ADE296:ADE302 ANA296:ANA302 AWW296:AWW302 BGS296:BGS302 BQO296:BQO302 CAK296:CAK302 CKG296:CKG302 CUC296:CUC302 DDY296:DDY302 DNU296:DNU302 DXQ296:DXQ302 EHM296:EHM302 ERI296:ERI302 FBE296:FBE302 FLA296:FLA302 FUW296:FUW302 GES296:GES302 GOO296:GOO302 GYK296:GYK302 HIG296:HIG302 HSC296:HSC302 IBY296:IBY302 ILU296:ILU302 IVQ296:IVQ302 JFM296:JFM302 JPI296:JPI302 JZE296:JZE302 KJA296:KJA302 KSW296:KSW302 LCS296:LCS302 LMO296:LMO302 LWK296:LWK302 MGG296:MGG302 MQC296:MQC302 MZY296:MZY302 NJU296:NJU302 NTQ296:NTQ302 ODM296:ODM302 ONI296:ONI302 OXE296:OXE302 PHA296:PHA302 PQW296:PQW302 QAS296:QAS302 QKO296:QKO302 QUK296:QUK302 REG296:REG302 ROC296:ROC302 RXY296:RXY302 SHU296:SHU302 SRQ296:SRQ302 TBM296:TBM302 TLI296:TLI302 TVE296:TVE302 UFA296:UFA302 UOW296:UOW302 UYS296:UYS302 VIO296:VIO302 VSK296:VSK302 WCG296:WCG302 WMC296:WMC302 WVY296:WVY302" xr:uid="{00000000-0002-0000-0000-000042000000}">
      <formula1>0</formula1>
      <formula2>U296</formula2>
    </dataValidation>
    <dataValidation operator="greaterThanOrEqual" allowBlank="1" showInputMessage="1" showErrorMessage="1" errorTitle="Amortizacija" error="decimalno število!" sqref="R50" xr:uid="{00000000-0002-0000-0000-000043000000}"/>
    <dataValidation type="whole" allowBlank="1" showInputMessage="1" showErrorMessage="1" errorTitle="Klasifikacija" error="Gl. zavihek Classification ali zavihek Klasifikacija_x000d_" sqref="Y104 Y51:Y52 Y64 Y55 Y74:Y78 Y66:Y67 Y92:Y95 Y46:Y47 Y97:Y101 Y40 Y49 Y82 Y84:Y86" xr:uid="{00000000-0002-0000-0000-000044000000}">
      <formula1>1</formula1>
      <formula2>4</formula2>
    </dataValidation>
    <dataValidation type="whole" allowBlank="1" showInputMessage="1" showErrorMessage="1" errorTitle="Klasifikacija" error="Gl. zavihek Classification ali zavihek Klasifikacija_x000d_" sqref="AB48 AA47:AB47 AA64 AA84:AB86 AA51:AA52 AA66:AA67 AA104 AA75:AB78 AA40:AB40 AA55:AB55 AA88 AA74 AA46 AA92:AA96 AA97:AB98 AA99:AA101 AB52 AA49 AA82" xr:uid="{00000000-0002-0000-0000-000045000000}">
      <formula1>1</formula1>
      <formula2>9</formula2>
    </dataValidation>
    <dataValidation type="whole" allowBlank="1" showInputMessage="1" showErrorMessage="1" errorTitle="Klasifikacija" error="Gl. zavihek Classification ali zavihek Klasifikacija_x000d_" sqref="Y88 Y96" xr:uid="{00000000-0002-0000-0000-000046000000}">
      <formula1>1</formula1>
      <formula2>6</formula2>
    </dataValidation>
    <dataValidation type="decimal" operator="greaterThanOrEqual" allowBlank="1" showInputMessage="1" showErrorMessage="1" errorTitle="Amortizacija" error="decimalno število!" sqref="R88 R102 R104" xr:uid="{00000000-0002-0000-0000-000047000000}">
      <formula1>0</formula1>
      <formula2>0</formula2>
    </dataValidation>
    <dataValidation type="decimal" operator="greaterThanOrEqual" allowBlank="1" showInputMessage="1" showErrorMessage="1" errorTitle="Stroški materiala" error="decimalno število!" sqref="S88 S102 S104" xr:uid="{00000000-0002-0000-0000-000048000000}">
      <formula1>0</formula1>
      <formula2>0</formula2>
    </dataValidation>
    <dataValidation type="decimal" operator="greaterThanOrEqual" allowBlank="1" showInputMessage="1" showErrorMessage="1" errorTitle="Stroški dela" error="decimalno število!" sqref="T88 T102 T104" xr:uid="{00000000-0002-0000-0000-000049000000}">
      <formula1>0</formula1>
      <formula2>0</formula2>
    </dataValidation>
    <dataValidation type="whole" operator="greaterThanOrEqual" allowBlank="1" showInputMessage="1" showErrorMessage="1" errorTitle="Nabavna vrednost" error="celo število!" sqref="J88 J102" xr:uid="{00000000-0002-0000-0000-00004A000000}">
      <formula1>0</formula1>
      <formula2>0</formula2>
    </dataValidation>
    <dataValidation type="whole" allowBlank="1" showInputMessage="1" showErrorMessage="1" errorTitle="Klasifikacija" error="Gl. zavihek Classification ali zavihek Klasifikacija_x000d_" sqref="Z55 Z74:Z78 Z104 Z92:Z101 Z66:Z67 Z64 Z46:Z47 Z88 Z51:Z52 Z40 Z49 Z82 Z84:Z86" xr:uid="{00000000-0002-0000-0000-00004B000000}">
      <formula1>1</formula1>
      <formula2>12</formula2>
    </dataValidation>
    <dataValidation type="custom" allowBlank="1" showInputMessage="1" showErrorMessage="1" prompt=" - Obvezen podatek" sqref="L595:M602" xr:uid="{00000000-0002-0000-0000-00004C000000}">
      <formula1>AND(GTE(LEN(L595),MIN((1),(300))),LTE(LEN(L595),MAX((1),(300))))</formula1>
    </dataValidation>
    <dataValidation type="whole" allowBlank="1" showInputMessage="1" showErrorMessage="1" errorTitle="Klasifikacija" error="Gl. zavihek Classification ali zavihek Klasifikacija_x000a_" sqref="Y589:Y593 JU589:JU593 TQ589:TQ593 ADM589:ADM593 ANI589:ANI593 AXE589:AXE593 BHA589:BHA593 BQW589:BQW593 CAS589:CAS593 CKO589:CKO593 CUK589:CUK593 DEG589:DEG593 DOC589:DOC593 DXY589:DXY593 EHU589:EHU593 ERQ589:ERQ593 FBM589:FBM593 FLI589:FLI593 FVE589:FVE593 GFA589:GFA593 GOW589:GOW593 GYS589:GYS593 HIO589:HIO593 HSK589:HSK593 ICG589:ICG593 IMC589:IMC593 IVY589:IVY593 JFU589:JFU593 JPQ589:JPQ593 JZM589:JZM593 KJI589:KJI593 KTE589:KTE593 LDA589:LDA593 LMW589:LMW593 LWS589:LWS593 MGO589:MGO593 MQK589:MQK593 NAG589:NAG593 NKC589:NKC593 NTY589:NTY593 ODU589:ODU593 ONQ589:ONQ593 OXM589:OXM593 PHI589:PHI593 PRE589:PRE593 QBA589:QBA593 QKW589:QKW593 QUS589:QUS593 REO589:REO593 ROK589:ROK593 RYG589:RYG593 SIC589:SIC593 SRY589:SRY593 TBU589:TBU593 TLQ589:TLQ593 TVM589:TVM593 UFI589:UFI593 UPE589:UPE593 UZA589:UZA593 VIW589:VIW593 VSS589:VSS593 WCO589:WCO593 WMK589:WMK593 WWG589:WWG593" xr:uid="{B10D599E-F111-479F-8909-D3F58C3D5CA6}">
      <formula1>1</formula1>
      <formula2>6</formula2>
    </dataValidation>
  </dataValidations>
  <hyperlinks>
    <hyperlink ref="X246" r:id="rId1" xr:uid="{00000000-0004-0000-0000-000000000000}"/>
    <hyperlink ref="X247:X277" r:id="rId2" display="https://www.imt.si/organizacijske-enote/infrastrukturna-organizacijska-enota" xr:uid="{00000000-0004-0000-0000-000001000000}"/>
    <hyperlink ref="X782" r:id="rId3" xr:uid="{00000000-0004-0000-0000-000002000000}"/>
    <hyperlink ref="X496" r:id="rId4" xr:uid="{00000000-0004-0000-0000-000003000000}"/>
    <hyperlink ref="X497" r:id="rId5" xr:uid="{00000000-0004-0000-0000-000004000000}"/>
    <hyperlink ref="X658" r:id="rId6" xr:uid="{00000000-0004-0000-0000-000005000000}"/>
    <hyperlink ref="X781" r:id="rId7" xr:uid="{00000000-0004-0000-0000-000006000000}"/>
    <hyperlink ref="X778" r:id="rId8" xr:uid="{00000000-0004-0000-0000-000007000000}"/>
    <hyperlink ref="X123" r:id="rId9" xr:uid="{00000000-0004-0000-0000-000008000000}"/>
    <hyperlink ref="X134" r:id="rId10" xr:uid="{00000000-0004-0000-0000-000009000000}"/>
    <hyperlink ref="X125" r:id="rId11" xr:uid="{00000000-0004-0000-0000-00000A000000}"/>
    <hyperlink ref="X126" r:id="rId12" xr:uid="{00000000-0004-0000-0000-00000B000000}"/>
    <hyperlink ref="X124" r:id="rId13" xr:uid="{00000000-0004-0000-0000-00000C000000}"/>
    <hyperlink ref="X105" r:id="rId14" xr:uid="{00000000-0004-0000-0000-00000D000000}"/>
    <hyperlink ref="X106" r:id="rId15" xr:uid="{00000000-0004-0000-0000-00000E000000}"/>
    <hyperlink ref="X108" r:id="rId16" xr:uid="{00000000-0004-0000-0000-00000F000000}"/>
    <hyperlink ref="X110" r:id="rId17" xr:uid="{00000000-0004-0000-0000-000010000000}"/>
    <hyperlink ref="X111" r:id="rId18" xr:uid="{00000000-0004-0000-0000-000011000000}"/>
    <hyperlink ref="X112" r:id="rId19" xr:uid="{00000000-0004-0000-0000-000012000000}"/>
    <hyperlink ref="X114" r:id="rId20" xr:uid="{00000000-0004-0000-0000-000013000000}"/>
    <hyperlink ref="X115" r:id="rId21" xr:uid="{00000000-0004-0000-0000-000014000000}"/>
    <hyperlink ref="X116" r:id="rId22" xr:uid="{00000000-0004-0000-0000-000015000000}"/>
    <hyperlink ref="X117" r:id="rId23" xr:uid="{00000000-0004-0000-0000-000016000000}"/>
    <hyperlink ref="X118" r:id="rId24" xr:uid="{00000000-0004-0000-0000-000017000000}"/>
    <hyperlink ref="X119" r:id="rId25" xr:uid="{00000000-0004-0000-0000-000018000000}"/>
    <hyperlink ref="X109" r:id="rId26" xr:uid="{00000000-0004-0000-0000-000019000000}"/>
    <hyperlink ref="X463" r:id="rId27" xr:uid="{00000000-0004-0000-0000-00001A000000}"/>
    <hyperlink ref="X462" r:id="rId28" xr:uid="{00000000-0004-0000-0000-00001B000000}"/>
    <hyperlink ref="X461" r:id="rId29" xr:uid="{00000000-0004-0000-0000-00001C000000}"/>
    <hyperlink ref="X460" r:id="rId30" xr:uid="{00000000-0004-0000-0000-00001D000000}"/>
    <hyperlink ref="X459" r:id="rId31" xr:uid="{00000000-0004-0000-0000-00001E000000}"/>
    <hyperlink ref="X458" r:id="rId32" xr:uid="{00000000-0004-0000-0000-00001F000000}"/>
    <hyperlink ref="X457" r:id="rId33" xr:uid="{00000000-0004-0000-0000-000020000000}"/>
    <hyperlink ref="X456" r:id="rId34" xr:uid="{00000000-0004-0000-0000-000021000000}"/>
    <hyperlink ref="X455" r:id="rId35" xr:uid="{00000000-0004-0000-0000-000022000000}"/>
    <hyperlink ref="X454" r:id="rId36" xr:uid="{00000000-0004-0000-0000-000023000000}"/>
    <hyperlink ref="X453" r:id="rId37" xr:uid="{00000000-0004-0000-0000-000024000000}"/>
    <hyperlink ref="X452" r:id="rId38" xr:uid="{00000000-0004-0000-0000-000025000000}"/>
    <hyperlink ref="X451" r:id="rId39" xr:uid="{00000000-0004-0000-0000-000026000000}"/>
    <hyperlink ref="X450" r:id="rId40" xr:uid="{00000000-0004-0000-0000-000027000000}"/>
    <hyperlink ref="X464" r:id="rId41" xr:uid="{00000000-0004-0000-0000-000028000000}"/>
    <hyperlink ref="X465" r:id="rId42" xr:uid="{00000000-0004-0000-0000-000029000000}"/>
    <hyperlink ref="X442" r:id="rId43" xr:uid="{00000000-0004-0000-0000-00002A000000}"/>
    <hyperlink ref="X441" r:id="rId44" xr:uid="{00000000-0004-0000-0000-00002B000000}"/>
    <hyperlink ref="X440" r:id="rId45" xr:uid="{00000000-0004-0000-0000-00002C000000}"/>
    <hyperlink ref="X439" r:id="rId46" display="http://www.bf.uni-lj.si/index.php?eID=dumpFile&amp;t=f&amp;f=22132&amp;token=41bb9230cd7a705774b6efbb5c9a33786e76d269" xr:uid="{00000000-0004-0000-0000-00002D000000}"/>
    <hyperlink ref="X489" r:id="rId47" xr:uid="{00000000-0004-0000-0000-00002E000000}"/>
    <hyperlink ref="X488" display="http://www.bf.uni-lj.si/index.php?eID=tx_nawsecuredl&amp;u=0&amp;g=0&amp;t=1551861954&amp;hash=a45c6ea4a061792614b85adf588408080e91a467&amp;file=fileadmin/datoteke/znanstveno_in_mednarodno/raziskovalno/Raziskovalna_oprema/HPLC_Thermo_UltiMate__sistem_tekocinske_kromatografij" xr:uid="{00000000-0004-0000-0000-00002F000000}"/>
    <hyperlink ref="X492" r:id="rId48" xr:uid="{00000000-0004-0000-0000-000030000000}"/>
    <hyperlink ref="X444" r:id="rId49" xr:uid="{00000000-0004-0000-0000-000031000000}"/>
    <hyperlink ref="X445" r:id="rId50" xr:uid="{00000000-0004-0000-0000-000032000000}"/>
    <hyperlink ref="X443" r:id="rId51" xr:uid="{00000000-0004-0000-0000-000033000000}"/>
    <hyperlink ref="X446" r:id="rId52" xr:uid="{00000000-0004-0000-0000-000034000000}"/>
    <hyperlink ref="X447" r:id="rId53" xr:uid="{00000000-0004-0000-0000-000035000000}"/>
    <hyperlink ref="X448" r:id="rId54" xr:uid="{00000000-0004-0000-0000-000036000000}"/>
    <hyperlink ref="X449" r:id="rId55" xr:uid="{00000000-0004-0000-0000-000037000000}"/>
    <hyperlink ref="X466" r:id="rId56" xr:uid="{00000000-0004-0000-0000-000038000000}"/>
    <hyperlink ref="X467" r:id="rId57" xr:uid="{00000000-0004-0000-0000-000039000000}"/>
    <hyperlink ref="X468" r:id="rId58" xr:uid="{00000000-0004-0000-0000-00003A000000}"/>
    <hyperlink ref="X470" r:id="rId59" xr:uid="{00000000-0004-0000-0000-00003B000000}"/>
    <hyperlink ref="X469" r:id="rId60" xr:uid="{00000000-0004-0000-0000-00003C000000}"/>
    <hyperlink ref="X471" r:id="rId61" xr:uid="{00000000-0004-0000-0000-00003D000000}"/>
    <hyperlink ref="X603" r:id="rId62" xr:uid="{00000000-0004-0000-0000-00006C000000}"/>
    <hyperlink ref="X604:X643" r:id="rId63" display="http://www.fs.um.si/raziskovanje/raziskovalna-oprema/" xr:uid="{00000000-0004-0000-0000-00006D000000}"/>
    <hyperlink ref="X612" r:id="rId64" xr:uid="{00000000-0004-0000-0000-00006E000000}"/>
    <hyperlink ref="X784" r:id="rId65" xr:uid="{00000000-0004-0000-0000-00006F000000}"/>
    <hyperlink ref="X785" r:id="rId66" xr:uid="{00000000-0004-0000-0000-000070000000}"/>
    <hyperlink ref="X501" r:id="rId67" xr:uid="{00000000-0004-0000-0000-000071000000}"/>
    <hyperlink ref="X500" r:id="rId68" xr:uid="{00000000-0004-0000-0000-000072000000}"/>
    <hyperlink ref="X499" r:id="rId69" xr:uid="{00000000-0004-0000-0000-000073000000}"/>
    <hyperlink ref="X788" r:id="rId70" xr:uid="{00000000-0004-0000-0000-000074000000}"/>
    <hyperlink ref="X486" r:id="rId71" xr:uid="{00000000-0004-0000-0000-000076000000}"/>
    <hyperlink ref="X491" display="http://www.bf.uni-lj.si/index.php?eID=tx_nawsecuredl&amp;u=0&amp;g=0&amp;t=1551823187&amp;hash=c835926fa6bd157afc0f5db86a663f849d06d68e&amp;file=fileadmin/datoteke/znanstveno_in_mednarodno/raziskovalno/Raziskovalna_oprema/Digitalni_mikroskop_za_analizo_povrsin_lesa_in_lignoc" xr:uid="{00000000-0004-0000-0000-000077000000}"/>
    <hyperlink ref="X487" r:id="rId72" xr:uid="{00000000-0004-0000-0000-000078000000}"/>
    <hyperlink ref="X476" r:id="rId73" xr:uid="{00000000-0004-0000-0000-000079000000}"/>
    <hyperlink ref="X475" r:id="rId74" xr:uid="{00000000-0004-0000-0000-00007A000000}"/>
    <hyperlink ref="X474" r:id="rId75" xr:uid="{00000000-0004-0000-0000-00007B000000}"/>
    <hyperlink ref="X31" r:id="rId76" display="http://www.ki.si/odseki/l-09/oprema/" xr:uid="{00000000-0004-0000-0000-00007C000000}"/>
    <hyperlink ref="X22" r:id="rId77" display="http://www.fkkt.uni-lj.si/sl/oddelki-in-katedre/oddelek-za-kemijsko-inzenirstvo-in-tehnisko-varnost/katedra-za-poklicno-procesno-in-pozarno-varnost/raziskovalna-oprema/" xr:uid="{00000000-0004-0000-0000-00007D000000}"/>
    <hyperlink ref="X37" r:id="rId78" xr:uid="{00000000-0004-0000-0000-00007E000000}"/>
    <hyperlink ref="X38" r:id="rId79" xr:uid="{00000000-0004-0000-0000-00007F000000}"/>
    <hyperlink ref="X39" r:id="rId80" location="c1228" xr:uid="{00000000-0004-0000-0000-000080000000}"/>
    <hyperlink ref="X35" r:id="rId81" location="c397" xr:uid="{00000000-0004-0000-0000-000081000000}"/>
    <hyperlink ref="X36" r:id="rId82" xr:uid="{00000000-0004-0000-0000-000082000000}"/>
    <hyperlink ref="X136" r:id="rId83" display="https://www.ijs.si/ijsw/Znotraj hi%C5%A1e" xr:uid="{00000000-0004-0000-0000-000083000000}"/>
    <hyperlink ref="X137:X245" r:id="rId84" display="https://www.ijs.si/ijsw/Znotraj hi%C5%A1e" xr:uid="{00000000-0004-0000-0000-000084000000}"/>
    <hyperlink ref="V741:V768" r:id="rId85" display="http://www.ntf.uni-lj.si/ntf/raziskovanje/raziskovalno-delo/raziskovalna-oprema/" xr:uid="{00000000-0004-0000-0000-000086000000}"/>
    <hyperlink ref="X42" r:id="rId86" xr:uid="{00000000-0004-0000-0000-000089000000}"/>
    <hyperlink ref="X93" r:id="rId87" xr:uid="{00000000-0004-0000-0000-00008A000000}"/>
    <hyperlink ref="X94" r:id="rId88" xr:uid="{00000000-0004-0000-0000-00008B000000}"/>
    <hyperlink ref="X47" r:id="rId89" xr:uid="{00000000-0004-0000-0000-00008C000000}"/>
    <hyperlink ref="X48" r:id="rId90" xr:uid="{00000000-0004-0000-0000-00008D000000}"/>
    <hyperlink ref="X62" r:id="rId91" xr:uid="{00000000-0004-0000-0000-00008E000000}"/>
    <hyperlink ref="X63" r:id="rId92" xr:uid="{00000000-0004-0000-0000-00008F000000}"/>
    <hyperlink ref="X88" r:id="rId93" xr:uid="{00000000-0004-0000-0000-000090000000}"/>
    <hyperlink ref="X89" r:id="rId94" xr:uid="{00000000-0004-0000-0000-000091000000}"/>
    <hyperlink ref="X42:X43" r:id="rId95" display="https://www.ki.si/odseki/d12-odsek-za-sintezno-biologijo-in-imunologijo/oprema/" xr:uid="{00000000-0004-0000-0000-000092000000}"/>
    <hyperlink ref="X76" r:id="rId96" xr:uid="{00000000-0004-0000-0000-000093000000}"/>
    <hyperlink ref="X77" r:id="rId97" xr:uid="{00000000-0004-0000-0000-000094000000}"/>
    <hyperlink ref="X78" r:id="rId98" xr:uid="{00000000-0004-0000-0000-000095000000}"/>
    <hyperlink ref="X79" r:id="rId99" xr:uid="{00000000-0004-0000-0000-000096000000}"/>
    <hyperlink ref="X80" r:id="rId100" xr:uid="{00000000-0004-0000-0000-000097000000}"/>
    <hyperlink ref="X81" r:id="rId101" xr:uid="{00000000-0004-0000-0000-000098000000}"/>
    <hyperlink ref="X82" r:id="rId102" xr:uid="{00000000-0004-0000-0000-000099000000}"/>
    <hyperlink ref="X60" r:id="rId103" display="https://www.ki.si/departments/d06-department-of-food-chemistry/equipment/" xr:uid="{00000000-0004-0000-0000-00009A000000}"/>
    <hyperlink ref="X57" r:id="rId104" xr:uid="{00000000-0004-0000-0000-00009B000000}"/>
    <hyperlink ref="X58" r:id="rId105" display="www.ki.si" xr:uid="{00000000-0004-0000-0000-00009C000000}"/>
    <hyperlink ref="X43" r:id="rId106" xr:uid="{00000000-0004-0000-0000-00009D000000}"/>
    <hyperlink ref="X44" r:id="rId107" xr:uid="{00000000-0004-0000-0000-00009E000000}"/>
    <hyperlink ref="X45" r:id="rId108" xr:uid="{00000000-0004-0000-0000-00009F000000}"/>
    <hyperlink ref="X66" r:id="rId109" xr:uid="{00000000-0004-0000-0000-0000A0000000}"/>
    <hyperlink ref="X67" r:id="rId110" xr:uid="{00000000-0004-0000-0000-0000A1000000}"/>
    <hyperlink ref="X68" r:id="rId111" xr:uid="{00000000-0004-0000-0000-0000A2000000}"/>
    <hyperlink ref="X71" r:id="rId112" xr:uid="{00000000-0004-0000-0000-0000A3000000}"/>
    <hyperlink ref="X86" r:id="rId113" display="www.ki.si" xr:uid="{00000000-0004-0000-0000-0000A4000000}"/>
    <hyperlink ref="X102" r:id="rId114" xr:uid="{00000000-0004-0000-0000-0000A5000000}"/>
    <hyperlink ref="X103" r:id="rId115" xr:uid="{00000000-0004-0000-0000-0000A6000000}"/>
    <hyperlink ref="X104" r:id="rId116" xr:uid="{00000000-0004-0000-0000-0000A7000000}"/>
    <hyperlink ref="X91" r:id="rId117" xr:uid="{00000000-0004-0000-0000-0000A8000000}"/>
    <hyperlink ref="X98" r:id="rId118" display="www.ki.si" xr:uid="{00000000-0004-0000-0000-0000A9000000}"/>
    <hyperlink ref="X99" r:id="rId119" display="www.ki.si" xr:uid="{00000000-0004-0000-0000-0000AA000000}"/>
    <hyperlink ref="X74" r:id="rId120" xr:uid="{00000000-0004-0000-0000-0000AB000000}"/>
    <hyperlink ref="X46" r:id="rId121" xr:uid="{00000000-0004-0000-0000-0000AC000000}"/>
    <hyperlink ref="X75" r:id="rId122" xr:uid="{00000000-0004-0000-0000-0000AD000000}"/>
    <hyperlink ref="X64" r:id="rId123" xr:uid="{00000000-0004-0000-0000-0000AE000000}"/>
    <hyperlink ref="X61" r:id="rId124" xr:uid="{00000000-0004-0000-0000-0000AF000000}"/>
    <hyperlink ref="X65" r:id="rId125" xr:uid="{00000000-0004-0000-0000-0000B0000000}"/>
    <hyperlink ref="X73" r:id="rId126" xr:uid="{00000000-0004-0000-0000-0000B1000000}"/>
    <hyperlink ref="X56" r:id="rId127" xr:uid="{00000000-0004-0000-0000-0000B2000000}"/>
    <hyperlink ref="X55" r:id="rId128" xr:uid="{00000000-0004-0000-0000-0000B3000000}"/>
    <hyperlink ref="X100" r:id="rId129" display="www.ki.si" xr:uid="{00000000-0004-0000-0000-0000B4000000}"/>
    <hyperlink ref="X97" r:id="rId130" xr:uid="{00000000-0004-0000-0000-0000B5000000}"/>
    <hyperlink ref="X51" r:id="rId131" xr:uid="{00000000-0004-0000-0000-0000B6000000}"/>
    <hyperlink ref="X87" r:id="rId132" display="www.ki.si" xr:uid="{00000000-0004-0000-0000-0000B7000000}"/>
    <hyperlink ref="X95" r:id="rId133" xr:uid="{00000000-0004-0000-0000-0000B8000000}"/>
    <hyperlink ref="X83" r:id="rId134" xr:uid="{00000000-0004-0000-0000-0000B9000000}"/>
    <hyperlink ref="X302" r:id="rId135" xr:uid="{00000000-0004-0000-0000-0000BA000000}"/>
    <hyperlink ref="X303" r:id="rId136" xr:uid="{00000000-0004-0000-0000-0000BB000000}"/>
    <hyperlink ref="X510" r:id="rId137" xr:uid="{00000000-0004-0000-0000-0000BC000000}"/>
    <hyperlink ref="X511:X518" r:id="rId138" display="http://is.zrc-sazu.si/oprema " xr:uid="{00000000-0004-0000-0000-0000BD000000}"/>
    <hyperlink ref="X517" r:id="rId139" xr:uid="{00000000-0004-0000-0000-0000BE000000}"/>
    <hyperlink ref="X516" r:id="rId140" xr:uid="{00000000-0004-0000-0000-0000BF000000}"/>
    <hyperlink ref="X515" r:id="rId141" xr:uid="{00000000-0004-0000-0000-0000C0000000}"/>
    <hyperlink ref="X518" r:id="rId142" xr:uid="{00000000-0004-0000-0000-0000C1000000}"/>
    <hyperlink ref="X511" r:id="rId143" xr:uid="{00000000-0004-0000-0000-0000C2000000}"/>
    <hyperlink ref="X519" r:id="rId144" xr:uid="{00000000-0004-0000-0000-0000C3000000}"/>
    <hyperlink ref="X520" r:id="rId145" xr:uid="{00000000-0004-0000-0000-0000C4000000}"/>
    <hyperlink ref="L545" r:id="rId146" display="http://hpc.fs.uni-lj.si/sites/default/files/FS_HPC_cenik_24032011.pdf" xr:uid="{00000000-0004-0000-0000-0000C5000000}"/>
    <hyperlink ref="L546" r:id="rId147" display="http://hpc.fs.uni-lj.si/sites/default/files/FS_HPC_cenik_24032011.pdf" xr:uid="{00000000-0004-0000-0000-0000C6000000}"/>
    <hyperlink ref="X522" r:id="rId148" xr:uid="{00000000-0004-0000-0000-0000C7000000}"/>
    <hyperlink ref="X523" r:id="rId149" xr:uid="{00000000-0004-0000-0000-0000C8000000}"/>
    <hyperlink ref="X524" r:id="rId150" xr:uid="{00000000-0004-0000-0000-0000C9000000}"/>
    <hyperlink ref="X525" r:id="rId151" xr:uid="{00000000-0004-0000-0000-0000CA000000}"/>
    <hyperlink ref="X526" r:id="rId152" xr:uid="{00000000-0004-0000-0000-0000CB000000}"/>
    <hyperlink ref="X527" r:id="rId153" xr:uid="{00000000-0004-0000-0000-0000CC000000}"/>
    <hyperlink ref="X528" r:id="rId154" xr:uid="{00000000-0004-0000-0000-0000CD000000}"/>
    <hyperlink ref="X529" r:id="rId155" xr:uid="{00000000-0004-0000-0000-0000CE000000}"/>
    <hyperlink ref="X530" r:id="rId156" xr:uid="{00000000-0004-0000-0000-0000CF000000}"/>
    <hyperlink ref="X531" r:id="rId157" xr:uid="{00000000-0004-0000-0000-0000D0000000}"/>
    <hyperlink ref="X532" r:id="rId158" xr:uid="{00000000-0004-0000-0000-0000D1000000}"/>
    <hyperlink ref="X558" r:id="rId159" xr:uid="{00000000-0004-0000-0000-0000D2000000}"/>
    <hyperlink ref="X557" r:id="rId160" xr:uid="{00000000-0004-0000-0000-0000D3000000}"/>
    <hyperlink ref="X556" r:id="rId161" xr:uid="{00000000-0004-0000-0000-0000D4000000}"/>
    <hyperlink ref="X555" r:id="rId162" xr:uid="{00000000-0004-0000-0000-0000D5000000}"/>
    <hyperlink ref="X554" r:id="rId163" xr:uid="{00000000-0004-0000-0000-0000D6000000}"/>
    <hyperlink ref="X553" r:id="rId164" xr:uid="{00000000-0004-0000-0000-0000D7000000}"/>
    <hyperlink ref="X559" r:id="rId165" xr:uid="{00000000-0004-0000-0000-0000D8000000}"/>
    <hyperlink ref="X562" r:id="rId166" xr:uid="{00000000-0004-0000-0000-0000D9000000}"/>
    <hyperlink ref="X567" r:id="rId167" xr:uid="{00000000-0004-0000-0000-0000DA000000}"/>
    <hyperlink ref="X566" r:id="rId168" xr:uid="{00000000-0004-0000-0000-0000DB000000}"/>
    <hyperlink ref="X569" r:id="rId169" xr:uid="{00000000-0004-0000-0000-0000DC000000}"/>
    <hyperlink ref="X570" r:id="rId170" xr:uid="{00000000-0004-0000-0000-0000DD000000}"/>
    <hyperlink ref="X571" r:id="rId171" xr:uid="{00000000-0004-0000-0000-0000DE000000}"/>
    <hyperlink ref="X572" r:id="rId172" xr:uid="{00000000-0004-0000-0000-0000DF000000}"/>
    <hyperlink ref="X573" r:id="rId173" xr:uid="{00000000-0004-0000-0000-0000E0000000}"/>
    <hyperlink ref="X568" r:id="rId174" xr:uid="{00000000-0004-0000-0000-0000E1000000}"/>
    <hyperlink ref="X689" r:id="rId175" xr:uid="{00000000-0004-0000-0000-0000E2000000}"/>
    <hyperlink ref="X690" r:id="rId176" xr:uid="{00000000-0004-0000-0000-0000E3000000}"/>
    <hyperlink ref="X692" r:id="rId177" xr:uid="{00000000-0004-0000-0000-0000E4000000}"/>
    <hyperlink ref="X691" r:id="rId178" xr:uid="{00000000-0004-0000-0000-0000E5000000}"/>
    <hyperlink ref="X694" r:id="rId179" xr:uid="{00000000-0004-0000-0000-0000E6000000}"/>
    <hyperlink ref="X693" r:id="rId180" xr:uid="{00000000-0004-0000-0000-0000E7000000}"/>
    <hyperlink ref="X695" r:id="rId181" xr:uid="{00000000-0004-0000-0000-0000E8000000}"/>
    <hyperlink ref="X688" r:id="rId182" xr:uid="{00000000-0004-0000-0000-0000E9000000}"/>
    <hyperlink ref="X696" r:id="rId183" xr:uid="{00000000-0004-0000-0000-0000EA000000}"/>
    <hyperlink ref="X756" r:id="rId184" xr:uid="{027FBB5C-2411-4A50-94D0-CFDC57399DE7}"/>
    <hyperlink ref="X743:X755" r:id="rId185" display="http://www.ntf.uni-lj.si/ntf/raziskovanje/raziskovalno-delo/raziskovalna-oprema/" xr:uid="{5E6E37C3-BFC2-43C7-9D38-961033DD2023}"/>
    <hyperlink ref="X764" r:id="rId186" xr:uid="{E9CA4A53-E8E7-4C21-B329-9C742B3805B6}"/>
    <hyperlink ref="X765" r:id="rId187" xr:uid="{A1D7A07D-E103-437D-80C7-CCBED1E5C67D}"/>
    <hyperlink ref="X309" r:id="rId188" xr:uid="{610D1B4A-888B-4D04-BD73-5655EB3F12A1}"/>
    <hyperlink ref="X326" r:id="rId189" tooltip="blocked::http://www.mf.uni-lj.si/ris/oprema" xr:uid="{F1E5BEB3-ED20-4BFD-B62A-A31A1AD19752}"/>
    <hyperlink ref="X330" r:id="rId190" tooltip="blocked::http://www.mf.uni-lj.si/ris/oprema" xr:uid="{0A9DAF7C-A95A-415C-9971-3A9A6A683649}"/>
    <hyperlink ref="X331" r:id="rId191" tooltip="blocked::http://www.mf.uni-lj.si/ris/oprema" xr:uid="{1B3AE965-831E-4F5B-BAC9-B04176D35E2E}"/>
    <hyperlink ref="X328" r:id="rId192" tooltip="blocked::http://www.mf.uni-lj.si/ris/oprema" xr:uid="{EAA69CF7-A149-4581-88E3-9092D746E6C8}"/>
    <hyperlink ref="X353" r:id="rId193" tooltip="blocked::http://www.mf.uni-lj.si/ris/oprema" xr:uid="{467FACC4-1EEF-40D6-8D90-5B7DA72387E8}"/>
    <hyperlink ref="X350" r:id="rId194" xr:uid="{E2313D3D-FEB2-4FC9-969D-2BD324CD6309}"/>
    <hyperlink ref="X308" r:id="rId195" xr:uid="{7AAADC8D-5A2C-43F4-969D-F98AD914305C}"/>
    <hyperlink ref="X356" r:id="rId196" xr:uid="{9A0C1C91-9477-443B-ABEE-071239F4D1A4}"/>
    <hyperlink ref="X319" r:id="rId197" xr:uid="{18E4EA06-9622-42CD-95A1-1529092B909F}"/>
    <hyperlink ref="X338" r:id="rId198" xr:uid="{B55A6CB6-676C-44B4-A3F3-CC5319E8788F}"/>
    <hyperlink ref="X346" r:id="rId199" xr:uid="{68C71557-883F-419E-9784-93E7AA060DF3}"/>
    <hyperlink ref="X347" r:id="rId200" xr:uid="{EF3AC645-A3CC-400C-849D-64CEB1C5FECF}"/>
    <hyperlink ref="X354" r:id="rId201" xr:uid="{B54B18E0-7189-40CE-AA5D-544DF5765332}"/>
    <hyperlink ref="X315" r:id="rId202" xr:uid="{8B6DC38E-41CA-48E8-910C-90D94FA9D2E5}"/>
    <hyperlink ref="X325" r:id="rId203" xr:uid="{802BD39B-5F72-4B69-89FF-475382B2ED96}"/>
    <hyperlink ref="X333" r:id="rId204" xr:uid="{CF58F66A-B8F8-4383-BD29-9B6142680150}"/>
    <hyperlink ref="X334" r:id="rId205" xr:uid="{CD9D4CD6-E083-4962-9972-D807C1C66864}"/>
    <hyperlink ref="X342:X344" r:id="rId206" display="http://ibk.mf.uni-lj.si/equipment" xr:uid="{BC632318-D3F1-4985-BD01-50CF350D67D4}"/>
    <hyperlink ref="X329" r:id="rId207" xr:uid="{CA76ED58-2CC0-4B2C-8F8F-CFD4CBD281A7}"/>
    <hyperlink ref="X358" r:id="rId208" xr:uid="{19E1855D-19E6-49B7-98C3-08E5470C26CE}"/>
    <hyperlink ref="X359" r:id="rId209" xr:uid="{490E5AF4-78BC-469C-A60A-641AB3AB7669}"/>
    <hyperlink ref="X304" r:id="rId210" xr:uid="{8FE916F0-24B0-47D2-8DE4-8A32736994F7}"/>
    <hyperlink ref="X371" r:id="rId211" xr:uid="{2C3A953E-E588-4CA4-8B92-00140A93C8EC}"/>
    <hyperlink ref="X373" r:id="rId212" xr:uid="{6A1F1869-3E91-4C1E-BA05-1A28AF92BBCB}"/>
    <hyperlink ref="X374" r:id="rId213" xr:uid="{485B3C86-6970-4091-A56C-D2D269F92201}"/>
    <hyperlink ref="X369" r:id="rId214" xr:uid="{1CD336CC-4B90-4DD2-A8EF-A32273C0B0E9}"/>
    <hyperlink ref="X311" r:id="rId215" xr:uid="{3CBEE7D4-8771-4F1A-809F-02F8E95AA5B0}"/>
    <hyperlink ref="X316" r:id="rId216" xr:uid="{E6846A2A-4137-45C8-B41D-637E95E0AC76}"/>
    <hyperlink ref="X317" r:id="rId217" xr:uid="{382BEE6D-4FCE-45B9-B8AD-FFB10581272F}"/>
    <hyperlink ref="X339" r:id="rId218" tooltip="blocked::http://www.mf.uni-lj.si/ris/oprema" xr:uid="{D74FFFD6-91D7-444B-A366-124BE7A29E3E}"/>
    <hyperlink ref="X351" r:id="rId219" xr:uid="{77931A8E-794B-45EB-A728-EC05D8C2B1C1}"/>
    <hyperlink ref="X352" r:id="rId220" xr:uid="{BED13B91-FCAC-4C3A-8C06-CAE054453B55}"/>
    <hyperlink ref="X362" r:id="rId221" xr:uid="{19FD7F9D-09C5-4EB9-BD52-94F49911E952}"/>
    <hyperlink ref="X363" r:id="rId222" xr:uid="{DF8CDC27-8042-4DB0-8073-79E7AA114A3C}"/>
    <hyperlink ref="X364" r:id="rId223" xr:uid="{AB873102-6F80-4AAA-9BE7-971ABC545D5E}"/>
    <hyperlink ref="X370" r:id="rId224" xr:uid="{7079C950-4D68-4E80-B9B2-5EFB4E38ADF6}"/>
    <hyperlink ref="X324" r:id="rId225" xr:uid="{D337E288-19D6-46EF-A9EB-64EA5ABE8D61}"/>
    <hyperlink ref="X372" r:id="rId226" xr:uid="{D07C46CD-BA18-4E10-AA76-F8E8903ACD6C}"/>
    <hyperlink ref="X375" r:id="rId227" xr:uid="{70A5BFD5-C366-47DE-9CD2-AD207AB5FF13}"/>
    <hyperlink ref="X376" r:id="rId228" xr:uid="{EF8B7CE0-890C-4357-B5B2-94111DFCD112}"/>
    <hyperlink ref="X438" r:id="rId229" xr:uid="{2ECACBB9-44AD-44A9-9F91-4E09E4C7E975}"/>
    <hyperlink ref="X575" r:id="rId230" xr:uid="{1246B109-9C89-4B2E-878B-FAB508BEA76C}"/>
    <hyperlink ref="X577" r:id="rId231" xr:uid="{16FDE072-DF15-4086-B528-EE4D40F2F6E6}"/>
    <hyperlink ref="X582" r:id="rId232" xr:uid="{305D816D-CC62-4194-9A32-2CD41A23948A}"/>
    <hyperlink ref="X581" r:id="rId233" xr:uid="{304AAB66-F363-4809-964A-71C41C1D5760}"/>
    <hyperlink ref="X594" r:id="rId234" xr:uid="{700B9297-9B3E-42A8-B2F8-5151F7FAD5C0}"/>
    <hyperlink ref="X791" r:id="rId235" xr:uid="{B74BC8AB-0DAE-494B-80C7-F36BA0104291}"/>
    <hyperlink ref="X799" r:id="rId236" xr:uid="{0FF1B00D-B8BE-4626-A3C3-6E7D57F77000}"/>
    <hyperlink ref="X819" r:id="rId237" xr:uid="{A684D707-4AA7-4A07-B1A4-9E2A2ADB96DF}"/>
    <hyperlink ref="X792" r:id="rId238" xr:uid="{3E63B102-F6AB-4686-AFD8-71A925FA7D93}"/>
    <hyperlink ref="X793" r:id="rId239" xr:uid="{B4B17AB1-7236-4B5A-9AEB-07F8467B887E}"/>
    <hyperlink ref="X816" r:id="rId240" xr:uid="{B767A0CD-C71F-4CD4-8943-A618BAD50E08}"/>
    <hyperlink ref="X800" r:id="rId241" xr:uid="{DEBD1CC5-7F08-4C05-9D46-C07B73EFD740}"/>
    <hyperlink ref="X805" r:id="rId242" xr:uid="{05E44379-5005-4163-8664-2A09E927B953}"/>
    <hyperlink ref="X803" r:id="rId243" xr:uid="{BAC40680-241C-492C-9731-983B0DB095E5}"/>
    <hyperlink ref="X804" r:id="rId244" xr:uid="{465F3A81-A640-460D-9038-9FF28C134974}"/>
    <hyperlink ref="X802" r:id="rId245" xr:uid="{8B86D262-22F6-4D22-AC25-E336E062173B}"/>
    <hyperlink ref="X807" r:id="rId246" xr:uid="{31F295A1-8FC3-447C-A797-1EC355A5E937}"/>
    <hyperlink ref="X809" r:id="rId247" xr:uid="{84A4AE2E-5527-4D8A-8B57-7F4C26B0E121}"/>
    <hyperlink ref="X812" r:id="rId248" xr:uid="{ABD2F177-F2F7-46F0-A911-58D1FBF9AEA8}"/>
    <hyperlink ref="X813" r:id="rId249" xr:uid="{06B8D5B5-5A3F-4F12-94B4-86F7D8C262C7}"/>
    <hyperlink ref="X801" r:id="rId250" xr:uid="{63D11588-18BA-4395-86AE-E216DBF6465A}"/>
    <hyperlink ref="X806" r:id="rId251" xr:uid="{93545A8E-B18E-4C3A-A53F-CEEADD286372}"/>
    <hyperlink ref="X817" r:id="rId252" xr:uid="{F074D277-1D7A-4916-B46B-5D7961BCC355}"/>
    <hyperlink ref="X818" r:id="rId253" xr:uid="{352B7298-5863-4A4E-8E59-C530C881CC16}"/>
    <hyperlink ref="X820" r:id="rId254" xr:uid="{7E45FE50-B67B-47DE-98CB-CA1EEBA15066}"/>
    <hyperlink ref="X821" r:id="rId255" xr:uid="{40766D6F-8224-4BF9-8FE8-ABE710244B04}"/>
    <hyperlink ref="X826" r:id="rId256" xr:uid="{40035206-11E6-471F-82F6-4909233B208C}"/>
    <hyperlink ref="X827" r:id="rId257" xr:uid="{627C1FAE-D11C-4671-8D85-F73C4E7C5B8F}"/>
    <hyperlink ref="X828" r:id="rId258" xr:uid="{0C05E008-0E0C-4CA9-9C41-F9E402C25476}"/>
    <hyperlink ref="X810" r:id="rId259" xr:uid="{4D414DF4-7C36-409B-AC0A-8DD3283C73D0}"/>
    <hyperlink ref="X811" r:id="rId260" xr:uid="{B2706BB4-1012-49A0-B6B2-0814843DB26B}"/>
    <hyperlink ref="X808" r:id="rId261" xr:uid="{93128739-AFAD-4D5C-B106-FD12E1BECED4}"/>
    <hyperlink ref="X822" r:id="rId262" xr:uid="{D59499D2-1B63-41C7-B323-5E60A2838A03}"/>
    <hyperlink ref="X823" r:id="rId263" xr:uid="{F5E55412-F7F3-4A3A-B187-8C3E6AF97B34}"/>
    <hyperlink ref="X825" r:id="rId264" xr:uid="{9DFF0924-37B1-46A9-94E2-C5D5E3BC5F6A}"/>
    <hyperlink ref="X824" r:id="rId265" xr:uid="{4CB991ED-31BA-4357-9931-06A82E90F5C7}"/>
    <hyperlink ref="X794" r:id="rId266" xr:uid="{646A7B39-09BE-4032-A875-6F179BA11F3E}"/>
    <hyperlink ref="X795" r:id="rId267" xr:uid="{071FF2D8-C4DD-4586-BFF0-65333A73CB8D}"/>
    <hyperlink ref="X796" r:id="rId268" xr:uid="{08F8C8A2-FEA8-4F30-80A5-B688394F734B}"/>
    <hyperlink ref="X797" r:id="rId269" xr:uid="{6D22C36D-58A2-4698-A1F2-01DB291982E5}"/>
    <hyperlink ref="X798" r:id="rId270" xr:uid="{AD98551A-A7DC-4B1C-AEB6-CFB9E6C12E19}"/>
    <hyperlink ref="X831" r:id="rId271" xr:uid="{2D781047-BD78-434D-BE6D-6F4E52DDC6CF}"/>
    <hyperlink ref="X836" r:id="rId272" xr:uid="{7DCDB345-A006-4C62-9806-A6CCBA6B336A}"/>
    <hyperlink ref="X834" r:id="rId273" xr:uid="{86D941FF-D51A-430D-987C-ADF8AC1F4C7B}"/>
    <hyperlink ref="X835" r:id="rId274" xr:uid="{96733EF1-03C8-470D-B43D-2FF662327C51}"/>
    <hyperlink ref="X829" r:id="rId275" xr:uid="{26D31F78-3FFE-4F61-93E9-45AF07D54AA7}"/>
    <hyperlink ref="X830" r:id="rId276" xr:uid="{8EB7639D-697B-4874-A1F3-C8E615088BEA}"/>
    <hyperlink ref="X832" r:id="rId277" xr:uid="{E7544684-889B-4C1F-828B-DA4B83C358DB}"/>
    <hyperlink ref="X833" r:id="rId278" xr:uid="{13195840-D920-4FC7-8F32-E75423C49479}"/>
    <hyperlink ref="X815" r:id="rId279" xr:uid="{EF8AECC5-060F-4838-80D9-C0779A74E12C}"/>
    <hyperlink ref="X814" r:id="rId280" xr:uid="{99296703-7458-4204-B9CA-6CE42789D8BD}"/>
    <hyperlink ref="X883" r:id="rId281" xr:uid="{0C5DF57B-216C-4AFE-9598-F6304717399E}"/>
    <hyperlink ref="X884" r:id="rId282" xr:uid="{31525D58-F33A-46C2-AA00-4DFC9D8CF0E3}"/>
    <hyperlink ref="X885" r:id="rId283" xr:uid="{4CEC5724-218A-4522-A90E-642A5797B640}"/>
    <hyperlink ref="X886" r:id="rId284" xr:uid="{F7F620BD-73D1-43E4-99A4-431F8C561F99}"/>
    <hyperlink ref="X887" r:id="rId285" xr:uid="{7D4783FD-F4D9-4302-890D-585E684E5580}"/>
    <hyperlink ref="X888" r:id="rId286" xr:uid="{F9A3CB25-FE15-43C0-8822-755D2206759F}"/>
    <hyperlink ref="X889" r:id="rId287" xr:uid="{F2957A7B-2495-4265-9DCD-BEB335422025}"/>
    <hyperlink ref="X890" r:id="rId288" xr:uid="{371F602F-E2C7-4FC9-A19F-247E934E7657}"/>
    <hyperlink ref="X891" r:id="rId289" xr:uid="{3AE47F9D-10FD-4F41-8638-C2D60CF9AC1E}"/>
    <hyperlink ref="X892" r:id="rId290" xr:uid="{80204155-77E9-4DB8-9EED-940387FB8DE0}"/>
    <hyperlink ref="X893" r:id="rId291" xr:uid="{A17BB270-D752-4A1B-8F48-D31E3991D01C}"/>
    <hyperlink ref="X894" r:id="rId292" xr:uid="{2608D65D-8505-405A-8878-09CBEE7E8B9B}"/>
    <hyperlink ref="X895" r:id="rId293" xr:uid="{4AD3313D-6F35-4B78-990F-16FAD94CA35A}"/>
    <hyperlink ref="X896" r:id="rId294" xr:uid="{58EC7B98-7D9B-487A-A977-479BE8D6E198}"/>
    <hyperlink ref="X897" r:id="rId295" xr:uid="{F97B4C0C-2C83-4571-9FF6-437428A3B24F}"/>
    <hyperlink ref="X898" r:id="rId296" xr:uid="{A579AD1E-FC93-4BE2-86B4-9036AB03BFC5}"/>
    <hyperlink ref="X899" r:id="rId297" xr:uid="{9FB3CC78-FB5E-49DA-8653-ECC199EBBE5A}"/>
    <hyperlink ref="X900" r:id="rId298" xr:uid="{68E0A7A5-9DC4-41FF-A783-150D05626CF1}"/>
    <hyperlink ref="X901" r:id="rId299" xr:uid="{A4570CE9-0A70-4855-8A26-6B8D6B0B65D7}"/>
    <hyperlink ref="X902" r:id="rId300" xr:uid="{A375E90E-0E66-487F-A952-EE90C5B64C63}"/>
    <hyperlink ref="X903" r:id="rId301" xr:uid="{FBC2AE17-04B5-4C58-BCCC-0ABEAD6494CB}"/>
    <hyperlink ref="X904" r:id="rId302" xr:uid="{495C8667-5188-4C0C-8C9F-A20C14EB69D1}"/>
    <hyperlink ref="X905" r:id="rId303" xr:uid="{D1527771-DBD6-4F0D-928F-42BE1C8997F9}"/>
    <hyperlink ref="X906" r:id="rId304" xr:uid="{88F1577C-58AF-48EB-B3A1-AAA0AAB4F254}"/>
    <hyperlink ref="X907" r:id="rId305" xr:uid="{3A93FF09-FF92-45AA-94C3-761CF643468D}"/>
    <hyperlink ref="X908" r:id="rId306" xr:uid="{4FCBAC25-FEA2-4CAC-BD05-18153507E3F8}"/>
    <hyperlink ref="X909" r:id="rId307" xr:uid="{59DAAB3B-E19D-405E-99E3-DB1C79EE8761}"/>
    <hyperlink ref="X910" r:id="rId308" xr:uid="{03EA932F-EAB5-485F-9B91-DC9556C201E3}"/>
    <hyperlink ref="X911" r:id="rId309" xr:uid="{17A06FA4-5415-4CAF-A74F-0FD4BF407B88}"/>
    <hyperlink ref="X912" r:id="rId310" xr:uid="{85455D1D-B378-4E0C-992B-E8BB5198DDFC}"/>
    <hyperlink ref="X913" r:id="rId311" xr:uid="{EAE88A4C-EBBD-495B-BA55-979BFF50BD76}"/>
    <hyperlink ref="X915" r:id="rId312" xr:uid="{BE155F23-69C9-446E-A3DD-93F325896935}"/>
    <hyperlink ref="X916" r:id="rId313" xr:uid="{52D9B4DD-A4B6-4250-B828-AE2B8457C951}"/>
    <hyperlink ref="X917" r:id="rId314" xr:uid="{60AAB22A-CAAF-4EC7-9F18-99D2A6332B1D}"/>
    <hyperlink ref="X918" r:id="rId315" xr:uid="{6BDAC2A7-2693-47C2-A004-880E0DE88839}"/>
    <hyperlink ref="X920" r:id="rId316" xr:uid="{D724C39E-B9D2-486F-AF28-2D77D6F61A35}"/>
    <hyperlink ref="X921" r:id="rId317" xr:uid="{379F884C-C3CC-4118-B19B-F241B33F3BB9}"/>
    <hyperlink ref="X922" r:id="rId318" xr:uid="{509B2AF1-B533-4A12-A4B6-56464FD27B0E}"/>
    <hyperlink ref="X923" r:id="rId319" xr:uid="{DA6CADDF-2614-4A0D-B8E1-9BCD6A5216C5}"/>
    <hyperlink ref="X924" r:id="rId320" xr:uid="{9BFD63EA-A116-4952-B5F1-E0D703E062A4}"/>
    <hyperlink ref="X925" r:id="rId321" xr:uid="{84EE9B90-A227-4A13-B1C9-C9F84E12766A}"/>
    <hyperlink ref="X926" r:id="rId322" xr:uid="{28C268F9-0F2F-4628-B893-5B6BE9C4C716}"/>
    <hyperlink ref="X927" r:id="rId323" xr:uid="{ECE881A7-75BF-4DD1-B0E8-BBBFD312F465}"/>
    <hyperlink ref="X929" r:id="rId324" xr:uid="{D09174DF-6DB5-4138-B01F-F22C8EEF63C5}"/>
    <hyperlink ref="X930" r:id="rId325" xr:uid="{639A2315-5EFC-4D8E-B6A9-503078537D9C}"/>
    <hyperlink ref="X931" r:id="rId326" xr:uid="{F4B5DE18-786D-4C3B-BF2E-FB90482E6925}"/>
    <hyperlink ref="X932" r:id="rId327" xr:uid="{A0D9288F-C00A-42B0-8194-A1A4E4B5BAE9}"/>
    <hyperlink ref="X933" r:id="rId328" xr:uid="{5CD92561-0819-473C-A9FF-05076FD73637}"/>
    <hyperlink ref="X934" r:id="rId329" xr:uid="{C181D29D-BF33-47DD-96CE-057892E495CB}"/>
    <hyperlink ref="X935" r:id="rId330" xr:uid="{C74F26D3-6A47-4C86-AA52-4C737E55229F}"/>
    <hyperlink ref="X936" r:id="rId331" xr:uid="{5D85601F-49B0-4726-8099-7A98871B350E}"/>
    <hyperlink ref="X937" r:id="rId332" xr:uid="{CF9BA668-91E7-4C52-B6EF-B9D4C4ABF7BD}"/>
    <hyperlink ref="X938" r:id="rId333" xr:uid="{DAF4C228-A2BB-451F-98AE-D989488AC033}"/>
    <hyperlink ref="X939" r:id="rId334" xr:uid="{7637C6AD-2F3B-4846-A34F-A0EAC3286DF5}"/>
    <hyperlink ref="X940" r:id="rId335" xr:uid="{7478CBA3-8DA3-45AD-9FB5-7215BF3079A1}"/>
    <hyperlink ref="X941" r:id="rId336" xr:uid="{1DB54DCF-8520-428B-A55F-6C2FFED9AEFA}"/>
    <hyperlink ref="X942" r:id="rId337" xr:uid="{8B9E1696-34DC-4D84-9D70-0C7838C8ED21}"/>
    <hyperlink ref="X943" r:id="rId338" xr:uid="{2CE69C37-764D-46F9-92E8-7DF6B1D11066}"/>
    <hyperlink ref="X944" r:id="rId339" xr:uid="{B3493646-0FA1-4377-847A-F54F5961456F}"/>
    <hyperlink ref="X945" r:id="rId340" xr:uid="{9B8BBA81-6D67-4E6B-801F-A97FF939F6C7}"/>
    <hyperlink ref="X946" r:id="rId341" xr:uid="{A3349AE5-AE56-463A-928D-C99330950042}"/>
    <hyperlink ref="X947" r:id="rId342" xr:uid="{22C64C95-6DFB-4A88-8EA3-273F783466F2}"/>
    <hyperlink ref="X948" r:id="rId343" xr:uid="{EB4B1A1B-679F-482D-B005-80E2305C2C1A}"/>
    <hyperlink ref="X949" r:id="rId344" xr:uid="{5A334C65-929B-4586-9272-E53B70BBA03A}"/>
    <hyperlink ref="X950" r:id="rId345" xr:uid="{6878D2C3-2890-461B-AEC0-030BD2D6D5A5}"/>
    <hyperlink ref="X951" r:id="rId346" xr:uid="{751C6339-FC99-4B22-915E-B666C1C6BC6D}"/>
    <hyperlink ref="X952" r:id="rId347" xr:uid="{E5FD1401-FA0C-4CBC-BA9B-BBE044503E40}"/>
    <hyperlink ref="X919" r:id="rId348" xr:uid="{C5D42595-0176-473E-961F-BB170F37EFDA}"/>
    <hyperlink ref="X914" r:id="rId349" xr:uid="{9779AC74-739F-4343-80B6-0CF726C7B10B}"/>
    <hyperlink ref="X928" r:id="rId350" xr:uid="{0AC369CA-C288-4BB9-A091-3E2789FCA79B}"/>
    <hyperlink ref="X953" r:id="rId351" display="www.ki.si" xr:uid="{F3185453-4A01-4F83-989C-55CA3D769260}"/>
    <hyperlink ref="X964" r:id="rId352" xr:uid="{91D65680-18D5-4CEB-A83C-289F293FFD71}"/>
    <hyperlink ref="X965" r:id="rId353" display="www.mebius.si  " xr:uid="{CB330529-817D-4C82-8E3B-6A313B5BD38B}"/>
    <hyperlink ref="X971" r:id="rId354" xr:uid="{310FD6F9-AEE0-4FE1-9E5A-0BC2AD105B45}"/>
    <hyperlink ref="X972" r:id="rId355" xr:uid="{CEE2BCBA-6EA6-4905-9C0E-B8E114782446}"/>
    <hyperlink ref="X969" r:id="rId356" display="www.petrol.si" xr:uid="{8B7A1D95-A02C-4DCF-B6AF-A63AFAEEE858}"/>
    <hyperlink ref="X970" r:id="rId357" display="www.petrol.si" xr:uid="{602482A1-DBFC-4A4B-B448-FDE5A094C976}"/>
    <hyperlink ref="X955" r:id="rId358" xr:uid="{283EA937-D052-4F6D-890C-C5B2CAB828FB}"/>
    <hyperlink ref="X956" r:id="rId359" xr:uid="{B4629B82-326B-4DFA-9438-32C53A12F84D}"/>
    <hyperlink ref="X957" r:id="rId360" xr:uid="{C6554847-9889-4D38-A893-74E5B9FFFE70}"/>
    <hyperlink ref="X959" r:id="rId361" xr:uid="{1961D172-5668-4BB9-AE4A-31F46B467DE3}"/>
    <hyperlink ref="X962" r:id="rId362" xr:uid="{1415F7B7-EC4C-4572-BEF0-DF6CFFE6777B}"/>
    <hyperlink ref="X963" r:id="rId363" xr:uid="{625B220F-4CAD-4404-92E5-F6400ED2F0EA}"/>
    <hyperlink ref="X966" r:id="rId364" xr:uid="{DA265850-7929-4F3F-A866-5316110F59F1}"/>
    <hyperlink ref="X967" r:id="rId365" xr:uid="{FEE0BA92-39DD-46D7-B7E1-0F061488F8C8}"/>
    <hyperlink ref="X968" r:id="rId366" xr:uid="{B01967CE-1A0E-4AA1-9D27-07B594175CAC}"/>
    <hyperlink ref="X973" r:id="rId367" xr:uid="{B7FE58C7-D906-47EB-BF97-93586B17D305}"/>
    <hyperlink ref="X974" r:id="rId368" xr:uid="{CFE6B3F4-D396-49A0-BB9B-7447DF5AFAD3}"/>
    <hyperlink ref="X976" r:id="rId369" xr:uid="{B6442B56-8419-40BD-BF7E-00F0C70FBD18}"/>
    <hyperlink ref="X977" r:id="rId370" xr:uid="{90BCEBE3-7E38-40E6-9CB8-550871BBAFFE}"/>
    <hyperlink ref="X978" r:id="rId371" xr:uid="{A4D7A871-FB79-4CEB-BB1A-A425E704D123}"/>
    <hyperlink ref="X979" r:id="rId372" xr:uid="{E7F4AE20-2F7F-42B3-A5F4-01533A1C8C7E}"/>
  </hyperlinks>
  <pageMargins left="0.15748031496062992" right="0.15748031496062992" top="0.59055118110236227" bottom="0.59055118110236227" header="0" footer="0"/>
  <pageSetup paperSize="8" scale="50" fitToWidth="4" fitToHeight="2" orientation="landscape" r:id="rId373"/>
  <drawing r:id="rId374"/>
  <legacyDrawing r:id="rId3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0"/>
  <sheetViews>
    <sheetView showGridLines="0" workbookViewId="0">
      <pane ySplit="1" topLeftCell="A2" activePane="bottomLeft" state="frozen"/>
      <selection activeCell="A3" sqref="A3"/>
      <selection pane="bottomLeft" sqref="A1:B1"/>
    </sheetView>
  </sheetViews>
  <sheetFormatPr defaultColWidth="9.21875" defaultRowHeight="13.2" x14ac:dyDescent="0.25"/>
  <cols>
    <col min="1" max="1" width="17" style="10" customWidth="1"/>
    <col min="2" max="2" width="87.44140625" style="9" customWidth="1"/>
    <col min="3" max="16384" width="9.21875" style="8"/>
  </cols>
  <sheetData>
    <row r="1" spans="1:2" x14ac:dyDescent="0.25">
      <c r="A1" s="703" t="s">
        <v>452</v>
      </c>
      <c r="B1" s="703"/>
    </row>
    <row r="2" spans="1:2" ht="9.15" customHeight="1" x14ac:dyDescent="0.25">
      <c r="A2" s="11"/>
    </row>
    <row r="3" spans="1:2" ht="29.25" customHeight="1" x14ac:dyDescent="0.25">
      <c r="A3" s="22" t="s">
        <v>453</v>
      </c>
      <c r="B3" s="14" t="s">
        <v>649</v>
      </c>
    </row>
    <row r="4" spans="1:2" ht="8.5500000000000007" customHeight="1" x14ac:dyDescent="0.25">
      <c r="A4" s="21"/>
      <c r="B4" s="15"/>
    </row>
    <row r="5" spans="1:2" x14ac:dyDescent="0.25">
      <c r="A5" s="22" t="s">
        <v>455</v>
      </c>
      <c r="B5" s="16" t="s">
        <v>610</v>
      </c>
    </row>
    <row r="6" spans="1:2" x14ac:dyDescent="0.25">
      <c r="A6" s="21"/>
      <c r="B6" s="17" t="s">
        <v>611</v>
      </c>
    </row>
    <row r="7" spans="1:2" ht="14.25" customHeight="1" x14ac:dyDescent="0.25">
      <c r="A7" s="21"/>
      <c r="B7" s="18" t="s">
        <v>456</v>
      </c>
    </row>
    <row r="8" spans="1:2" ht="13.8" customHeight="1" x14ac:dyDescent="0.25">
      <c r="A8" s="21"/>
      <c r="B8" s="19" t="s">
        <v>612</v>
      </c>
    </row>
    <row r="9" spans="1:2" x14ac:dyDescent="0.25">
      <c r="A9" s="21"/>
      <c r="B9" s="18" t="s">
        <v>609</v>
      </c>
    </row>
    <row r="10" spans="1:2" x14ac:dyDescent="0.25">
      <c r="A10" s="21"/>
      <c r="B10" s="20" t="s">
        <v>613</v>
      </c>
    </row>
    <row r="11" spans="1:2" x14ac:dyDescent="0.25">
      <c r="A11" s="21"/>
      <c r="B11" s="20"/>
    </row>
    <row r="12" spans="1:2" x14ac:dyDescent="0.25">
      <c r="A12" s="22" t="s">
        <v>454</v>
      </c>
      <c r="B12" s="15" t="s">
        <v>614</v>
      </c>
    </row>
    <row r="13" spans="1:2" x14ac:dyDescent="0.25">
      <c r="A13" s="21"/>
      <c r="B13" s="15"/>
    </row>
    <row r="14" spans="1:2" ht="26.4" x14ac:dyDescent="0.25">
      <c r="A14" s="22" t="s">
        <v>457</v>
      </c>
      <c r="B14" s="15" t="s">
        <v>648</v>
      </c>
    </row>
    <row r="15" spans="1:2" x14ac:dyDescent="0.25">
      <c r="A15" s="21"/>
      <c r="B15" s="15"/>
    </row>
    <row r="16" spans="1:2" ht="26.4" x14ac:dyDescent="0.25">
      <c r="A16" s="22" t="s">
        <v>644</v>
      </c>
      <c r="B16" s="15" t="s">
        <v>615</v>
      </c>
    </row>
    <row r="17" spans="1:2" ht="26.4" x14ac:dyDescent="0.25">
      <c r="A17" s="21"/>
      <c r="B17" s="15" t="s">
        <v>617</v>
      </c>
    </row>
    <row r="18" spans="1:2" x14ac:dyDescent="0.25">
      <c r="A18" s="21"/>
      <c r="B18" s="16" t="s">
        <v>618</v>
      </c>
    </row>
    <row r="19" spans="1:2" x14ac:dyDescent="0.25">
      <c r="A19" s="21"/>
      <c r="B19" s="16"/>
    </row>
    <row r="20" spans="1:2" ht="26.4" x14ac:dyDescent="0.25">
      <c r="A20" s="22" t="s">
        <v>458</v>
      </c>
      <c r="B20" s="16" t="s">
        <v>616</v>
      </c>
    </row>
  </sheetData>
  <mergeCells count="1">
    <mergeCell ref="A1:B1"/>
  </mergeCells>
  <phoneticPr fontId="0" type="noConversion"/>
  <hyperlinks>
    <hyperlink ref="B7" r:id="rId1" xr:uid="{00000000-0004-0000-0100-000000000000}"/>
    <hyperlink ref="B9" r:id="rId2" xr:uid="{00000000-0004-0000-0100-000001000000}"/>
  </hyperlinks>
  <pageMargins left="0.74803149606299213" right="0.74803149606299213" top="0.98425196850393704" bottom="0.98425196850393704" header="0" footer="0"/>
  <pageSetup paperSize="9" scale="84" fitToHeight="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98"/>
  <sheetViews>
    <sheetView workbookViewId="0">
      <pane ySplit="1" topLeftCell="A2" activePane="bottomLeft" state="frozen"/>
      <selection activeCell="B36" sqref="B36"/>
      <selection pane="bottomLeft"/>
    </sheetView>
  </sheetViews>
  <sheetFormatPr defaultColWidth="9.21875" defaultRowHeight="14.4" x14ac:dyDescent="0.3"/>
  <cols>
    <col min="1" max="1" width="3.21875" style="1" bestFit="1" customWidth="1"/>
    <col min="2" max="2" width="18.77734375" style="1" customWidth="1"/>
    <col min="3" max="3" width="20" style="1" customWidth="1"/>
    <col min="4" max="4" width="3.44140625" style="1" bestFit="1" customWidth="1"/>
    <col min="5" max="6" width="26.44140625" style="1" customWidth="1"/>
    <col min="7" max="7" width="3.21875" style="1" bestFit="1" customWidth="1"/>
    <col min="8" max="8" width="31.21875" style="1" customWidth="1"/>
    <col min="9" max="9" width="33" style="1" customWidth="1"/>
    <col min="10" max="16384" width="9.21875" style="1"/>
  </cols>
  <sheetData>
    <row r="1" spans="1:11" x14ac:dyDescent="0.3">
      <c r="A1" s="5" t="s">
        <v>238</v>
      </c>
      <c r="B1" s="5" t="s">
        <v>239</v>
      </c>
      <c r="C1" s="5" t="s">
        <v>237</v>
      </c>
      <c r="D1" s="5" t="s">
        <v>236</v>
      </c>
      <c r="E1" s="5" t="s">
        <v>240</v>
      </c>
      <c r="F1" s="5" t="s">
        <v>235</v>
      </c>
      <c r="G1" s="5" t="s">
        <v>234</v>
      </c>
      <c r="H1" s="5" t="s">
        <v>241</v>
      </c>
      <c r="I1" s="5" t="s">
        <v>233</v>
      </c>
      <c r="K1" s="7"/>
    </row>
    <row r="2" spans="1:11" x14ac:dyDescent="0.3">
      <c r="A2" s="4">
        <v>1</v>
      </c>
      <c r="B2" s="705" t="s">
        <v>242</v>
      </c>
      <c r="C2" s="705" t="s">
        <v>232</v>
      </c>
      <c r="D2" s="4">
        <v>1</v>
      </c>
      <c r="E2" s="1" t="s">
        <v>243</v>
      </c>
      <c r="F2" s="1" t="s">
        <v>231</v>
      </c>
      <c r="G2" s="4">
        <v>1</v>
      </c>
      <c r="H2" s="1" t="s">
        <v>244</v>
      </c>
      <c r="I2" s="1" t="s">
        <v>230</v>
      </c>
    </row>
    <row r="3" spans="1:11" x14ac:dyDescent="0.3">
      <c r="A3" s="4"/>
      <c r="B3" s="705"/>
      <c r="C3" s="705"/>
      <c r="D3" s="4"/>
      <c r="G3" s="4">
        <v>2</v>
      </c>
      <c r="H3" s="1" t="s">
        <v>245</v>
      </c>
      <c r="I3" s="1" t="s">
        <v>229</v>
      </c>
    </row>
    <row r="4" spans="1:11" x14ac:dyDescent="0.3">
      <c r="A4" s="4"/>
      <c r="D4" s="4"/>
      <c r="G4" s="4">
        <v>3</v>
      </c>
      <c r="H4" s="6" t="s">
        <v>246</v>
      </c>
      <c r="I4" s="1" t="s">
        <v>228</v>
      </c>
    </row>
    <row r="5" spans="1:11" x14ac:dyDescent="0.3">
      <c r="A5" s="4"/>
      <c r="D5" s="4"/>
      <c r="G5" s="4">
        <v>4</v>
      </c>
      <c r="H5" s="1" t="s">
        <v>247</v>
      </c>
      <c r="I5" s="1" t="s">
        <v>227</v>
      </c>
    </row>
    <row r="6" spans="1:11" x14ac:dyDescent="0.3">
      <c r="A6" s="4"/>
      <c r="D6" s="4"/>
      <c r="G6" s="4">
        <v>5</v>
      </c>
      <c r="H6" s="1" t="s">
        <v>248</v>
      </c>
      <c r="I6" s="1" t="s">
        <v>226</v>
      </c>
    </row>
    <row r="7" spans="1:11" x14ac:dyDescent="0.3">
      <c r="A7" s="4"/>
      <c r="D7" s="4"/>
      <c r="G7" s="4">
        <v>6</v>
      </c>
      <c r="H7" s="1" t="s">
        <v>249</v>
      </c>
      <c r="I7" s="1" t="s">
        <v>225</v>
      </c>
    </row>
    <row r="8" spans="1:11" x14ac:dyDescent="0.3">
      <c r="A8" s="4"/>
      <c r="D8" s="4"/>
      <c r="G8" s="4">
        <v>7</v>
      </c>
      <c r="H8" s="1" t="s">
        <v>250</v>
      </c>
      <c r="I8" s="1" t="s">
        <v>224</v>
      </c>
    </row>
    <row r="9" spans="1:11" x14ac:dyDescent="0.3">
      <c r="A9" s="4"/>
      <c r="D9" s="4">
        <v>2</v>
      </c>
      <c r="E9" s="1" t="s">
        <v>251</v>
      </c>
      <c r="F9" s="1" t="s">
        <v>223</v>
      </c>
      <c r="G9" s="4">
        <v>1</v>
      </c>
      <c r="H9" s="1" t="s">
        <v>252</v>
      </c>
      <c r="I9" s="1" t="s">
        <v>17</v>
      </c>
    </row>
    <row r="10" spans="1:11" x14ac:dyDescent="0.3">
      <c r="A10" s="4"/>
      <c r="D10" s="4"/>
      <c r="G10" s="4">
        <v>2</v>
      </c>
      <c r="H10" s="1" t="s">
        <v>253</v>
      </c>
      <c r="I10" s="1" t="s">
        <v>222</v>
      </c>
    </row>
    <row r="11" spans="1:11" x14ac:dyDescent="0.3">
      <c r="A11" s="4"/>
      <c r="D11" s="4"/>
      <c r="G11" s="4">
        <v>3</v>
      </c>
      <c r="H11" s="1" t="s">
        <v>254</v>
      </c>
      <c r="I11" s="1" t="s">
        <v>221</v>
      </c>
    </row>
    <row r="12" spans="1:11" x14ac:dyDescent="0.3">
      <c r="A12" s="4"/>
      <c r="D12" s="4"/>
      <c r="G12" s="4">
        <v>4</v>
      </c>
      <c r="H12" s="1" t="s">
        <v>255</v>
      </c>
      <c r="I12" s="1" t="s">
        <v>220</v>
      </c>
    </row>
    <row r="13" spans="1:11" x14ac:dyDescent="0.3">
      <c r="A13" s="4"/>
      <c r="D13" s="4">
        <v>3</v>
      </c>
      <c r="E13" s="1" t="s">
        <v>256</v>
      </c>
      <c r="F13" s="1" t="s">
        <v>219</v>
      </c>
      <c r="G13" s="4">
        <v>1</v>
      </c>
      <c r="H13" s="1" t="s">
        <v>257</v>
      </c>
      <c r="I13" s="1" t="s">
        <v>218</v>
      </c>
    </row>
    <row r="14" spans="1:11" x14ac:dyDescent="0.3">
      <c r="A14" s="4"/>
      <c r="D14" s="4"/>
      <c r="G14" s="4">
        <v>2</v>
      </c>
      <c r="H14" s="1" t="s">
        <v>258</v>
      </c>
      <c r="I14" s="1" t="s">
        <v>217</v>
      </c>
    </row>
    <row r="15" spans="1:11" x14ac:dyDescent="0.3">
      <c r="A15" s="4"/>
      <c r="D15" s="4"/>
      <c r="G15" s="4">
        <v>3</v>
      </c>
      <c r="H15" s="1" t="s">
        <v>85</v>
      </c>
      <c r="I15" s="1" t="s">
        <v>85</v>
      </c>
    </row>
    <row r="16" spans="1:11" x14ac:dyDescent="0.3">
      <c r="A16" s="4"/>
      <c r="D16" s="4"/>
      <c r="G16" s="4">
        <v>4</v>
      </c>
      <c r="H16" s="1" t="s">
        <v>259</v>
      </c>
      <c r="I16" s="1" t="s">
        <v>36</v>
      </c>
    </row>
    <row r="17" spans="1:9" x14ac:dyDescent="0.3">
      <c r="A17" s="4"/>
      <c r="D17" s="4"/>
      <c r="G17" s="4">
        <v>5</v>
      </c>
      <c r="H17" s="1" t="s">
        <v>260</v>
      </c>
      <c r="I17" s="1" t="s">
        <v>216</v>
      </c>
    </row>
    <row r="18" spans="1:9" x14ac:dyDescent="0.3">
      <c r="A18" s="4"/>
      <c r="D18" s="4">
        <v>4</v>
      </c>
      <c r="E18" s="1" t="s">
        <v>261</v>
      </c>
      <c r="F18" s="1" t="s">
        <v>215</v>
      </c>
      <c r="G18" s="4">
        <v>1</v>
      </c>
      <c r="H18" s="1" t="s">
        <v>262</v>
      </c>
      <c r="I18" s="1" t="s">
        <v>214</v>
      </c>
    </row>
    <row r="19" spans="1:9" x14ac:dyDescent="0.3">
      <c r="A19" s="4"/>
      <c r="D19" s="4"/>
      <c r="G19" s="4">
        <v>2</v>
      </c>
      <c r="H19" s="6" t="s">
        <v>263</v>
      </c>
      <c r="I19" s="1" t="s">
        <v>213</v>
      </c>
    </row>
    <row r="20" spans="1:9" x14ac:dyDescent="0.3">
      <c r="A20" s="4"/>
      <c r="D20" s="4"/>
      <c r="G20" s="4">
        <v>3</v>
      </c>
      <c r="H20" s="1" t="s">
        <v>264</v>
      </c>
      <c r="I20" s="1" t="s">
        <v>212</v>
      </c>
    </row>
    <row r="21" spans="1:9" x14ac:dyDescent="0.3">
      <c r="A21" s="4"/>
      <c r="D21" s="4"/>
      <c r="G21" s="4">
        <v>4</v>
      </c>
      <c r="H21" s="1" t="s">
        <v>265</v>
      </c>
      <c r="I21" s="1" t="s">
        <v>211</v>
      </c>
    </row>
    <row r="22" spans="1:9" x14ac:dyDescent="0.3">
      <c r="A22" s="4"/>
      <c r="D22" s="4">
        <v>5</v>
      </c>
      <c r="E22" s="1" t="s">
        <v>266</v>
      </c>
      <c r="F22" s="1" t="s">
        <v>210</v>
      </c>
      <c r="G22" s="4">
        <v>1</v>
      </c>
      <c r="H22" s="1" t="s">
        <v>267</v>
      </c>
      <c r="I22" s="1" t="s">
        <v>209</v>
      </c>
    </row>
    <row r="23" spans="1:9" x14ac:dyDescent="0.3">
      <c r="A23" s="4"/>
      <c r="D23" s="4"/>
      <c r="G23" s="4">
        <v>2</v>
      </c>
      <c r="H23" s="6" t="s">
        <v>268</v>
      </c>
      <c r="I23" s="1" t="s">
        <v>208</v>
      </c>
    </row>
    <row r="24" spans="1:9" x14ac:dyDescent="0.3">
      <c r="A24" s="4"/>
      <c r="D24" s="4"/>
      <c r="G24" s="4">
        <v>3</v>
      </c>
      <c r="H24" s="1" t="s">
        <v>269</v>
      </c>
      <c r="I24" s="1" t="s">
        <v>207</v>
      </c>
    </row>
    <row r="25" spans="1:9" x14ac:dyDescent="0.3">
      <c r="A25" s="4"/>
      <c r="D25" s="4">
        <v>6</v>
      </c>
      <c r="E25" s="1" t="s">
        <v>254</v>
      </c>
      <c r="F25" s="1" t="s">
        <v>84</v>
      </c>
      <c r="G25" s="4">
        <v>1</v>
      </c>
      <c r="H25" s="1" t="s">
        <v>270</v>
      </c>
      <c r="I25" s="1" t="s">
        <v>206</v>
      </c>
    </row>
    <row r="26" spans="1:9" x14ac:dyDescent="0.3">
      <c r="A26" s="4"/>
      <c r="D26" s="4"/>
      <c r="G26" s="4">
        <v>2</v>
      </c>
      <c r="H26" s="1" t="s">
        <v>205</v>
      </c>
      <c r="I26" s="1" t="s">
        <v>205</v>
      </c>
    </row>
    <row r="27" spans="1:9" x14ac:dyDescent="0.3">
      <c r="A27" s="4"/>
      <c r="D27" s="4">
        <v>7</v>
      </c>
      <c r="E27" s="1" t="s">
        <v>271</v>
      </c>
      <c r="F27" s="1" t="s">
        <v>204</v>
      </c>
      <c r="G27" s="4">
        <v>1</v>
      </c>
      <c r="H27" s="1" t="s">
        <v>272</v>
      </c>
      <c r="I27" s="1" t="s">
        <v>203</v>
      </c>
    </row>
    <row r="28" spans="1:9" x14ac:dyDescent="0.3">
      <c r="A28" s="4"/>
      <c r="D28" s="4"/>
      <c r="G28" s="4">
        <v>2</v>
      </c>
      <c r="H28" s="1" t="s">
        <v>273</v>
      </c>
      <c r="I28" s="1" t="s">
        <v>202</v>
      </c>
    </row>
    <row r="29" spans="1:9" x14ac:dyDescent="0.3">
      <c r="A29" s="4"/>
      <c r="D29" s="4"/>
      <c r="G29" s="4">
        <v>3</v>
      </c>
      <c r="H29" s="1" t="s">
        <v>274</v>
      </c>
      <c r="I29" s="1" t="s">
        <v>201</v>
      </c>
    </row>
    <row r="30" spans="1:9" x14ac:dyDescent="0.3">
      <c r="A30" s="4"/>
      <c r="D30" s="4"/>
      <c r="G30" s="4">
        <v>4</v>
      </c>
      <c r="H30" s="1" t="s">
        <v>275</v>
      </c>
      <c r="I30" s="1" t="s">
        <v>200</v>
      </c>
    </row>
    <row r="31" spans="1:9" x14ac:dyDescent="0.3">
      <c r="A31" s="4"/>
      <c r="D31" s="4"/>
      <c r="G31" s="4">
        <v>5</v>
      </c>
      <c r="H31" s="1" t="s">
        <v>276</v>
      </c>
      <c r="I31" s="1" t="s">
        <v>199</v>
      </c>
    </row>
    <row r="32" spans="1:9" x14ac:dyDescent="0.3">
      <c r="A32" s="4"/>
      <c r="D32" s="4"/>
      <c r="G32" s="4">
        <v>6</v>
      </c>
      <c r="H32" s="1" t="s">
        <v>277</v>
      </c>
      <c r="I32" s="1" t="s">
        <v>198</v>
      </c>
    </row>
    <row r="33" spans="1:9" x14ac:dyDescent="0.3">
      <c r="A33" s="4"/>
      <c r="D33" s="4">
        <v>8</v>
      </c>
      <c r="E33" s="1" t="s">
        <v>278</v>
      </c>
      <c r="F33" s="1" t="s">
        <v>137</v>
      </c>
      <c r="G33" s="4">
        <v>1</v>
      </c>
      <c r="H33" s="1" t="s">
        <v>279</v>
      </c>
      <c r="I33" s="1" t="s">
        <v>197</v>
      </c>
    </row>
    <row r="34" spans="1:9" x14ac:dyDescent="0.3">
      <c r="A34" s="4"/>
      <c r="D34" s="4"/>
      <c r="G34" s="4">
        <v>2</v>
      </c>
      <c r="H34" s="1" t="s">
        <v>196</v>
      </c>
      <c r="I34" s="1" t="s">
        <v>196</v>
      </c>
    </row>
    <row r="35" spans="1:9" x14ac:dyDescent="0.3">
      <c r="A35" s="4"/>
      <c r="D35" s="4"/>
      <c r="G35" s="4">
        <v>3</v>
      </c>
      <c r="H35" s="1" t="s">
        <v>280</v>
      </c>
      <c r="I35" s="1" t="s">
        <v>195</v>
      </c>
    </row>
    <row r="36" spans="1:9" x14ac:dyDescent="0.3">
      <c r="A36" s="4"/>
      <c r="D36" s="4">
        <v>9</v>
      </c>
      <c r="E36" s="1" t="s">
        <v>281</v>
      </c>
      <c r="F36" s="1" t="s">
        <v>194</v>
      </c>
      <c r="G36" s="4">
        <v>1</v>
      </c>
      <c r="H36" s="1" t="s">
        <v>282</v>
      </c>
      <c r="I36" s="1" t="s">
        <v>193</v>
      </c>
    </row>
    <row r="37" spans="1:9" x14ac:dyDescent="0.3">
      <c r="A37" s="3"/>
      <c r="B37" s="2"/>
      <c r="C37" s="2"/>
      <c r="D37" s="3"/>
      <c r="E37" s="2"/>
      <c r="F37" s="2"/>
      <c r="G37" s="3">
        <v>2</v>
      </c>
      <c r="H37" s="2" t="s">
        <v>283</v>
      </c>
      <c r="I37" s="2" t="s">
        <v>192</v>
      </c>
    </row>
    <row r="38" spans="1:9" x14ac:dyDescent="0.3">
      <c r="A38" s="4">
        <v>2</v>
      </c>
      <c r="B38" s="704" t="s">
        <v>284</v>
      </c>
      <c r="C38" s="704" t="s">
        <v>191</v>
      </c>
      <c r="D38" s="4">
        <v>1</v>
      </c>
      <c r="E38" s="1" t="s">
        <v>285</v>
      </c>
      <c r="F38" s="1" t="s">
        <v>190</v>
      </c>
      <c r="G38" s="4">
        <v>1</v>
      </c>
      <c r="H38" s="1" t="s">
        <v>286</v>
      </c>
      <c r="I38" s="1" t="s">
        <v>189</v>
      </c>
    </row>
    <row r="39" spans="1:9" x14ac:dyDescent="0.3">
      <c r="A39" s="4"/>
      <c r="B39" s="705"/>
      <c r="C39" s="705"/>
      <c r="D39" s="4"/>
      <c r="G39" s="4">
        <v>2</v>
      </c>
      <c r="H39" s="1" t="s">
        <v>287</v>
      </c>
      <c r="I39" s="1" t="s">
        <v>188</v>
      </c>
    </row>
    <row r="40" spans="1:9" x14ac:dyDescent="0.3">
      <c r="A40" s="4"/>
      <c r="D40" s="4"/>
      <c r="G40" s="4">
        <v>3</v>
      </c>
      <c r="H40" s="1" t="s">
        <v>288</v>
      </c>
      <c r="I40" s="1" t="s">
        <v>187</v>
      </c>
    </row>
    <row r="41" spans="1:9" x14ac:dyDescent="0.3">
      <c r="A41" s="4"/>
      <c r="D41" s="4"/>
      <c r="G41" s="4">
        <v>4</v>
      </c>
      <c r="H41" s="1" t="s">
        <v>289</v>
      </c>
      <c r="I41" s="1" t="s">
        <v>186</v>
      </c>
    </row>
    <row r="42" spans="1:9" x14ac:dyDescent="0.3">
      <c r="A42" s="4"/>
      <c r="D42" s="4">
        <v>2</v>
      </c>
      <c r="E42" s="1" t="s">
        <v>185</v>
      </c>
      <c r="F42" s="1" t="s">
        <v>185</v>
      </c>
      <c r="G42" s="4">
        <v>1</v>
      </c>
      <c r="H42" s="1" t="s">
        <v>290</v>
      </c>
      <c r="I42" s="1" t="s">
        <v>184</v>
      </c>
    </row>
    <row r="43" spans="1:9" x14ac:dyDescent="0.3">
      <c r="A43" s="4"/>
      <c r="D43" s="4"/>
      <c r="G43" s="4">
        <v>2</v>
      </c>
      <c r="H43" s="1" t="s">
        <v>291</v>
      </c>
      <c r="I43" s="1" t="s">
        <v>183</v>
      </c>
    </row>
    <row r="44" spans="1:9" x14ac:dyDescent="0.3">
      <c r="A44" s="4"/>
      <c r="D44" s="4">
        <v>3</v>
      </c>
      <c r="E44" s="1" t="s">
        <v>292</v>
      </c>
      <c r="F44" s="1" t="s">
        <v>182</v>
      </c>
      <c r="G44" s="4">
        <v>1</v>
      </c>
      <c r="H44" s="1" t="s">
        <v>293</v>
      </c>
      <c r="I44" s="1" t="s">
        <v>181</v>
      </c>
    </row>
    <row r="45" spans="1:9" x14ac:dyDescent="0.3">
      <c r="A45" s="4"/>
      <c r="D45" s="4"/>
      <c r="G45" s="4">
        <v>2</v>
      </c>
      <c r="H45" s="1" t="s">
        <v>294</v>
      </c>
      <c r="I45" s="1" t="s">
        <v>180</v>
      </c>
    </row>
    <row r="46" spans="1:9" x14ac:dyDescent="0.3">
      <c r="A46" s="4"/>
      <c r="D46" s="4"/>
      <c r="G46" s="4">
        <v>3</v>
      </c>
      <c r="H46" s="1" t="s">
        <v>295</v>
      </c>
      <c r="I46" s="1" t="s">
        <v>179</v>
      </c>
    </row>
    <row r="47" spans="1:9" x14ac:dyDescent="0.3">
      <c r="A47" s="4"/>
      <c r="D47" s="4"/>
      <c r="G47" s="4">
        <v>4</v>
      </c>
      <c r="H47" s="6" t="s">
        <v>296</v>
      </c>
      <c r="I47" s="1" t="s">
        <v>178</v>
      </c>
    </row>
    <row r="48" spans="1:9" x14ac:dyDescent="0.3">
      <c r="A48" s="4"/>
      <c r="D48" s="4"/>
      <c r="G48" s="4">
        <v>5</v>
      </c>
      <c r="H48" s="1" t="s">
        <v>297</v>
      </c>
      <c r="I48" s="1" t="s">
        <v>177</v>
      </c>
    </row>
    <row r="49" spans="1:9" x14ac:dyDescent="0.3">
      <c r="A49" s="4"/>
      <c r="D49" s="4"/>
      <c r="G49" s="4">
        <v>6</v>
      </c>
      <c r="H49" s="1" t="s">
        <v>298</v>
      </c>
      <c r="I49" s="1" t="s">
        <v>176</v>
      </c>
    </row>
    <row r="50" spans="1:9" x14ac:dyDescent="0.3">
      <c r="A50" s="4"/>
      <c r="D50" s="4">
        <v>4</v>
      </c>
      <c r="E50" s="1" t="s">
        <v>299</v>
      </c>
      <c r="F50" s="1" t="s">
        <v>175</v>
      </c>
      <c r="G50" s="4">
        <v>1</v>
      </c>
      <c r="H50" s="1" t="s">
        <v>300</v>
      </c>
      <c r="I50" s="1" t="s">
        <v>174</v>
      </c>
    </row>
    <row r="51" spans="1:9" x14ac:dyDescent="0.3">
      <c r="A51" s="4"/>
      <c r="D51" s="4"/>
      <c r="G51" s="4">
        <v>2</v>
      </c>
      <c r="H51" s="1" t="s">
        <v>301</v>
      </c>
      <c r="I51" s="1" t="s">
        <v>173</v>
      </c>
    </row>
    <row r="52" spans="1:9" x14ac:dyDescent="0.3">
      <c r="A52" s="4"/>
      <c r="D52" s="4"/>
      <c r="G52" s="4">
        <v>3</v>
      </c>
      <c r="H52" s="1" t="s">
        <v>302</v>
      </c>
      <c r="I52" s="1" t="s">
        <v>172</v>
      </c>
    </row>
    <row r="53" spans="1:9" x14ac:dyDescent="0.3">
      <c r="A53" s="4"/>
      <c r="D53" s="4"/>
      <c r="G53" s="4">
        <v>4</v>
      </c>
      <c r="H53" s="1" t="s">
        <v>303</v>
      </c>
      <c r="I53" s="1" t="s">
        <v>171</v>
      </c>
    </row>
    <row r="54" spans="1:9" x14ac:dyDescent="0.3">
      <c r="A54" s="4"/>
      <c r="D54" s="4">
        <v>5</v>
      </c>
      <c r="E54" s="1" t="s">
        <v>254</v>
      </c>
      <c r="F54" s="1" t="s">
        <v>84</v>
      </c>
      <c r="G54" s="4">
        <v>1</v>
      </c>
      <c r="H54" s="1" t="s">
        <v>304</v>
      </c>
      <c r="I54" s="1" t="s">
        <v>170</v>
      </c>
    </row>
    <row r="55" spans="1:9" x14ac:dyDescent="0.3">
      <c r="A55" s="4"/>
      <c r="D55" s="4"/>
      <c r="G55" s="4">
        <v>2</v>
      </c>
      <c r="H55" s="1" t="s">
        <v>169</v>
      </c>
      <c r="I55" s="1" t="s">
        <v>169</v>
      </c>
    </row>
    <row r="56" spans="1:9" x14ac:dyDescent="0.3">
      <c r="A56" s="4"/>
      <c r="D56" s="4"/>
      <c r="G56" s="4">
        <v>3</v>
      </c>
      <c r="H56" s="1" t="s">
        <v>305</v>
      </c>
      <c r="I56" s="1" t="s">
        <v>152</v>
      </c>
    </row>
    <row r="57" spans="1:9" x14ac:dyDescent="0.3">
      <c r="A57" s="4"/>
      <c r="D57" s="4"/>
      <c r="G57" s="4">
        <v>4</v>
      </c>
      <c r="H57" s="1" t="s">
        <v>306</v>
      </c>
      <c r="I57" s="1" t="s">
        <v>168</v>
      </c>
    </row>
    <row r="58" spans="1:9" x14ac:dyDescent="0.3">
      <c r="A58" s="4"/>
      <c r="D58" s="4"/>
      <c r="G58" s="4">
        <v>5</v>
      </c>
      <c r="H58" s="1" t="s">
        <v>307</v>
      </c>
      <c r="I58" s="1" t="s">
        <v>167</v>
      </c>
    </row>
    <row r="59" spans="1:9" x14ac:dyDescent="0.3">
      <c r="A59" s="4"/>
      <c r="D59" s="4"/>
      <c r="G59" s="4">
        <v>6</v>
      </c>
      <c r="H59" s="1" t="s">
        <v>308</v>
      </c>
      <c r="I59" s="1" t="s">
        <v>166</v>
      </c>
    </row>
    <row r="60" spans="1:9" x14ac:dyDescent="0.3">
      <c r="A60" s="3"/>
      <c r="B60" s="2"/>
      <c r="C60" s="2"/>
      <c r="D60" s="3"/>
      <c r="E60" s="2"/>
      <c r="F60" s="2"/>
      <c r="G60" s="3">
        <v>7</v>
      </c>
      <c r="H60" s="2" t="s">
        <v>309</v>
      </c>
      <c r="I60" s="2" t="s">
        <v>165</v>
      </c>
    </row>
    <row r="61" spans="1:9" x14ac:dyDescent="0.3">
      <c r="A61" s="4">
        <v>3</v>
      </c>
      <c r="B61" s="704" t="s">
        <v>310</v>
      </c>
      <c r="C61" s="704" t="s">
        <v>164</v>
      </c>
      <c r="D61" s="4">
        <v>1</v>
      </c>
      <c r="E61" s="1" t="s">
        <v>311</v>
      </c>
      <c r="F61" s="1" t="s">
        <v>163</v>
      </c>
      <c r="G61" s="4">
        <v>1</v>
      </c>
      <c r="H61" s="1" t="s">
        <v>162</v>
      </c>
      <c r="I61" s="1" t="s">
        <v>162</v>
      </c>
    </row>
    <row r="62" spans="1:9" x14ac:dyDescent="0.3">
      <c r="A62" s="4"/>
      <c r="B62" s="705"/>
      <c r="C62" s="705"/>
      <c r="D62" s="4"/>
      <c r="G62" s="4">
        <v>2</v>
      </c>
      <c r="H62" s="1" t="s">
        <v>305</v>
      </c>
      <c r="I62" s="1" t="s">
        <v>152</v>
      </c>
    </row>
    <row r="63" spans="1:9" x14ac:dyDescent="0.3">
      <c r="A63" s="4"/>
      <c r="D63" s="4"/>
      <c r="G63" s="4">
        <v>3</v>
      </c>
      <c r="H63" s="1" t="s">
        <v>312</v>
      </c>
      <c r="I63" s="1" t="s">
        <v>161</v>
      </c>
    </row>
    <row r="64" spans="1:9" x14ac:dyDescent="0.3">
      <c r="A64" s="4"/>
      <c r="D64" s="4"/>
      <c r="G64" s="4">
        <v>4</v>
      </c>
      <c r="H64" s="1" t="s">
        <v>252</v>
      </c>
      <c r="I64" s="1" t="s">
        <v>17</v>
      </c>
    </row>
    <row r="65" spans="1:9" x14ac:dyDescent="0.3">
      <c r="A65" s="4"/>
      <c r="D65" s="4"/>
      <c r="G65" s="4">
        <v>5</v>
      </c>
      <c r="H65" s="1" t="s">
        <v>160</v>
      </c>
      <c r="I65" s="1" t="s">
        <v>160</v>
      </c>
    </row>
    <row r="66" spans="1:9" x14ac:dyDescent="0.3">
      <c r="A66" s="4"/>
      <c r="D66" s="4"/>
      <c r="G66" s="4">
        <v>6</v>
      </c>
      <c r="H66" s="1" t="s">
        <v>313</v>
      </c>
      <c r="I66" s="1" t="s">
        <v>159</v>
      </c>
    </row>
    <row r="67" spans="1:9" x14ac:dyDescent="0.3">
      <c r="A67" s="4"/>
      <c r="D67" s="4"/>
      <c r="G67" s="4">
        <v>7</v>
      </c>
      <c r="H67" s="1" t="s">
        <v>314</v>
      </c>
      <c r="I67" s="1" t="s">
        <v>144</v>
      </c>
    </row>
    <row r="68" spans="1:9" x14ac:dyDescent="0.3">
      <c r="A68" s="4"/>
      <c r="D68" s="4"/>
      <c r="G68" s="4">
        <v>8</v>
      </c>
      <c r="H68" s="1" t="s">
        <v>315</v>
      </c>
      <c r="I68" s="1" t="s">
        <v>158</v>
      </c>
    </row>
    <row r="69" spans="1:9" x14ac:dyDescent="0.3">
      <c r="A69" s="4"/>
      <c r="D69" s="4">
        <v>2</v>
      </c>
      <c r="E69" s="1" t="s">
        <v>316</v>
      </c>
      <c r="F69" s="1" t="s">
        <v>157</v>
      </c>
      <c r="G69" s="4">
        <v>1</v>
      </c>
      <c r="H69" s="1" t="s">
        <v>317</v>
      </c>
      <c r="I69" s="1" t="s">
        <v>156</v>
      </c>
    </row>
    <row r="70" spans="1:9" x14ac:dyDescent="0.3">
      <c r="A70" s="4"/>
      <c r="D70" s="4"/>
      <c r="G70" s="4">
        <v>2</v>
      </c>
      <c r="H70" s="1" t="s">
        <v>318</v>
      </c>
      <c r="I70" s="1" t="s">
        <v>128</v>
      </c>
    </row>
    <row r="71" spans="1:9" x14ac:dyDescent="0.3">
      <c r="A71" s="4"/>
      <c r="D71" s="4"/>
      <c r="G71" s="4">
        <v>3</v>
      </c>
      <c r="H71" s="1" t="s">
        <v>319</v>
      </c>
      <c r="I71" s="1" t="s">
        <v>155</v>
      </c>
    </row>
    <row r="72" spans="1:9" x14ac:dyDescent="0.3">
      <c r="A72" s="4"/>
      <c r="D72" s="4">
        <v>3</v>
      </c>
      <c r="E72" s="6" t="s">
        <v>320</v>
      </c>
      <c r="F72" s="1" t="s">
        <v>154</v>
      </c>
      <c r="G72" s="4">
        <v>1</v>
      </c>
      <c r="H72" s="1" t="s">
        <v>321</v>
      </c>
      <c r="I72" s="1" t="s">
        <v>153</v>
      </c>
    </row>
    <row r="73" spans="1:9" x14ac:dyDescent="0.3">
      <c r="A73" s="4"/>
      <c r="D73" s="4"/>
      <c r="G73" s="4">
        <v>2</v>
      </c>
      <c r="H73" s="1" t="s">
        <v>318</v>
      </c>
      <c r="I73" s="1" t="s">
        <v>128</v>
      </c>
    </row>
    <row r="74" spans="1:9" x14ac:dyDescent="0.3">
      <c r="A74" s="4"/>
      <c r="D74" s="4"/>
      <c r="G74" s="4">
        <v>3</v>
      </c>
      <c r="H74" s="1" t="s">
        <v>305</v>
      </c>
      <c r="I74" s="1" t="s">
        <v>152</v>
      </c>
    </row>
    <row r="75" spans="1:9" x14ac:dyDescent="0.3">
      <c r="A75" s="4"/>
      <c r="D75" s="4"/>
      <c r="G75" s="4">
        <v>4</v>
      </c>
      <c r="H75" s="1" t="s">
        <v>322</v>
      </c>
      <c r="I75" s="1" t="s">
        <v>56</v>
      </c>
    </row>
    <row r="76" spans="1:9" x14ac:dyDescent="0.3">
      <c r="A76" s="4"/>
      <c r="D76" s="4"/>
      <c r="G76" s="4">
        <v>5</v>
      </c>
      <c r="H76" s="1" t="s">
        <v>323</v>
      </c>
      <c r="I76" s="1" t="s">
        <v>151</v>
      </c>
    </row>
    <row r="77" spans="1:9" x14ac:dyDescent="0.3">
      <c r="A77" s="4"/>
      <c r="D77" s="4">
        <v>4</v>
      </c>
      <c r="E77" s="1" t="s">
        <v>324</v>
      </c>
      <c r="F77" s="1" t="s">
        <v>150</v>
      </c>
      <c r="G77" s="4">
        <v>1</v>
      </c>
      <c r="H77" s="1" t="s">
        <v>325</v>
      </c>
      <c r="I77" s="1" t="s">
        <v>149</v>
      </c>
    </row>
    <row r="78" spans="1:9" x14ac:dyDescent="0.3">
      <c r="A78" s="4"/>
      <c r="D78" s="4"/>
      <c r="G78" s="4">
        <v>2</v>
      </c>
      <c r="H78" s="1" t="s">
        <v>326</v>
      </c>
      <c r="I78" s="1" t="s">
        <v>148</v>
      </c>
    </row>
    <row r="79" spans="1:9" x14ac:dyDescent="0.3">
      <c r="A79" s="4"/>
      <c r="D79" s="4"/>
      <c r="G79" s="4">
        <v>3</v>
      </c>
      <c r="H79" s="1" t="s">
        <v>327</v>
      </c>
      <c r="I79" s="1" t="s">
        <v>139</v>
      </c>
    </row>
    <row r="80" spans="1:9" x14ac:dyDescent="0.3">
      <c r="A80" s="4"/>
      <c r="D80" s="4"/>
      <c r="G80" s="4">
        <v>4</v>
      </c>
      <c r="H80" s="1" t="s">
        <v>328</v>
      </c>
      <c r="I80" s="1" t="s">
        <v>147</v>
      </c>
    </row>
    <row r="81" spans="1:9" x14ac:dyDescent="0.3">
      <c r="A81" s="4"/>
      <c r="D81" s="4"/>
      <c r="G81" s="4">
        <v>5</v>
      </c>
      <c r="H81" s="1" t="s">
        <v>329</v>
      </c>
      <c r="I81" s="1" t="s">
        <v>146</v>
      </c>
    </row>
    <row r="82" spans="1:9" x14ac:dyDescent="0.3">
      <c r="A82" s="4"/>
      <c r="D82" s="4"/>
      <c r="G82" s="4">
        <v>6</v>
      </c>
      <c r="H82" s="1" t="s">
        <v>330</v>
      </c>
      <c r="I82" s="1" t="s">
        <v>145</v>
      </c>
    </row>
    <row r="83" spans="1:9" x14ac:dyDescent="0.3">
      <c r="A83" s="4"/>
      <c r="D83" s="4"/>
      <c r="G83" s="4">
        <v>7</v>
      </c>
      <c r="H83" s="1" t="s">
        <v>331</v>
      </c>
      <c r="I83" s="1" t="s">
        <v>144</v>
      </c>
    </row>
    <row r="84" spans="1:9" x14ac:dyDescent="0.3">
      <c r="A84" s="4"/>
      <c r="D84" s="4"/>
      <c r="G84" s="4">
        <v>8</v>
      </c>
      <c r="H84" s="1" t="s">
        <v>143</v>
      </c>
      <c r="I84" s="1" t="s">
        <v>143</v>
      </c>
    </row>
    <row r="85" spans="1:9" x14ac:dyDescent="0.3">
      <c r="A85" s="4"/>
      <c r="D85" s="4">
        <v>5</v>
      </c>
      <c r="E85" s="1" t="s">
        <v>332</v>
      </c>
      <c r="F85" s="1" t="s">
        <v>142</v>
      </c>
      <c r="G85" s="4">
        <v>1</v>
      </c>
      <c r="H85" s="1" t="s">
        <v>333</v>
      </c>
      <c r="I85" s="1" t="s">
        <v>141</v>
      </c>
    </row>
    <row r="86" spans="1:9" x14ac:dyDescent="0.3">
      <c r="A86" s="4"/>
      <c r="D86" s="4"/>
      <c r="G86" s="4">
        <v>2</v>
      </c>
      <c r="H86" s="1" t="s">
        <v>334</v>
      </c>
      <c r="I86" s="1" t="s">
        <v>140</v>
      </c>
    </row>
    <row r="87" spans="1:9" x14ac:dyDescent="0.3">
      <c r="A87" s="4"/>
      <c r="D87" s="4"/>
      <c r="G87" s="4">
        <v>3</v>
      </c>
      <c r="H87" s="1" t="s">
        <v>327</v>
      </c>
      <c r="I87" s="1" t="s">
        <v>139</v>
      </c>
    </row>
    <row r="88" spans="1:9" x14ac:dyDescent="0.3">
      <c r="A88" s="4"/>
      <c r="D88" s="4"/>
      <c r="G88" s="4">
        <v>4</v>
      </c>
      <c r="H88" s="1" t="s">
        <v>335</v>
      </c>
      <c r="I88" s="1" t="s">
        <v>138</v>
      </c>
    </row>
    <row r="89" spans="1:9" x14ac:dyDescent="0.3">
      <c r="A89" s="4"/>
      <c r="D89" s="4"/>
      <c r="G89" s="4">
        <v>5</v>
      </c>
      <c r="H89" s="1" t="s">
        <v>278</v>
      </c>
      <c r="I89" s="1" t="s">
        <v>137</v>
      </c>
    </row>
    <row r="90" spans="1:9" x14ac:dyDescent="0.3">
      <c r="A90" s="4"/>
      <c r="D90" s="4">
        <v>6</v>
      </c>
      <c r="E90" s="1" t="s">
        <v>336</v>
      </c>
      <c r="F90" s="1" t="s">
        <v>136</v>
      </c>
      <c r="G90" s="4">
        <v>1</v>
      </c>
      <c r="H90" s="1" t="s">
        <v>337</v>
      </c>
      <c r="I90" s="1" t="s">
        <v>135</v>
      </c>
    </row>
    <row r="91" spans="1:9" x14ac:dyDescent="0.3">
      <c r="A91" s="4"/>
      <c r="D91" s="4"/>
      <c r="G91" s="4">
        <v>2</v>
      </c>
      <c r="H91" s="1" t="s">
        <v>338</v>
      </c>
      <c r="I91" s="1" t="s">
        <v>134</v>
      </c>
    </row>
    <row r="92" spans="1:9" x14ac:dyDescent="0.3">
      <c r="A92" s="4"/>
      <c r="D92" s="4"/>
      <c r="G92" s="4">
        <v>3</v>
      </c>
      <c r="H92" s="1" t="s">
        <v>339</v>
      </c>
      <c r="I92" s="1" t="s">
        <v>133</v>
      </c>
    </row>
    <row r="93" spans="1:9" x14ac:dyDescent="0.3">
      <c r="A93" s="4"/>
      <c r="D93" s="4">
        <v>7</v>
      </c>
      <c r="E93" s="1" t="s">
        <v>340</v>
      </c>
      <c r="F93" s="1" t="s">
        <v>132</v>
      </c>
      <c r="G93" s="4">
        <v>1</v>
      </c>
      <c r="H93" s="1" t="s">
        <v>341</v>
      </c>
      <c r="I93" s="1" t="s">
        <v>131</v>
      </c>
    </row>
    <row r="94" spans="1:9" x14ac:dyDescent="0.3">
      <c r="A94" s="4"/>
      <c r="D94" s="4"/>
      <c r="G94" s="4">
        <v>2</v>
      </c>
      <c r="H94" s="1" t="s">
        <v>342</v>
      </c>
      <c r="I94" s="1" t="s">
        <v>130</v>
      </c>
    </row>
    <row r="95" spans="1:9" x14ac:dyDescent="0.3">
      <c r="A95" s="4"/>
      <c r="D95" s="4">
        <v>8</v>
      </c>
      <c r="E95" s="1" t="s">
        <v>343</v>
      </c>
      <c r="F95" s="1" t="s">
        <v>129</v>
      </c>
      <c r="G95" s="4">
        <v>1</v>
      </c>
      <c r="H95" s="1" t="s">
        <v>318</v>
      </c>
      <c r="I95" s="1" t="s">
        <v>128</v>
      </c>
    </row>
    <row r="96" spans="1:9" x14ac:dyDescent="0.3">
      <c r="A96" s="4"/>
      <c r="D96" s="4"/>
      <c r="G96" s="4">
        <v>2</v>
      </c>
      <c r="H96" s="1" t="s">
        <v>344</v>
      </c>
      <c r="I96" s="1" t="s">
        <v>127</v>
      </c>
    </row>
    <row r="97" spans="1:9" x14ac:dyDescent="0.3">
      <c r="A97" s="4"/>
      <c r="D97" s="4"/>
      <c r="G97" s="4">
        <v>3</v>
      </c>
      <c r="H97" s="1" t="s">
        <v>345</v>
      </c>
      <c r="I97" s="1" t="s">
        <v>126</v>
      </c>
    </row>
    <row r="98" spans="1:9" x14ac:dyDescent="0.3">
      <c r="A98" s="4"/>
      <c r="D98" s="4">
        <v>9</v>
      </c>
      <c r="E98" s="1" t="s">
        <v>346</v>
      </c>
      <c r="F98" s="1" t="s">
        <v>125</v>
      </c>
      <c r="G98" s="4">
        <v>1</v>
      </c>
      <c r="H98" s="1" t="s">
        <v>347</v>
      </c>
      <c r="I98" s="1" t="s">
        <v>124</v>
      </c>
    </row>
    <row r="99" spans="1:9" x14ac:dyDescent="0.3">
      <c r="A99" s="4"/>
      <c r="D99" s="4"/>
      <c r="G99" s="4">
        <v>2</v>
      </c>
      <c r="H99" s="1" t="s">
        <v>123</v>
      </c>
      <c r="I99" s="1" t="s">
        <v>123</v>
      </c>
    </row>
    <row r="100" spans="1:9" x14ac:dyDescent="0.3">
      <c r="A100" s="4"/>
      <c r="D100" s="4"/>
      <c r="G100" s="4">
        <v>3</v>
      </c>
      <c r="H100" s="1" t="s">
        <v>348</v>
      </c>
      <c r="I100" s="1" t="s">
        <v>122</v>
      </c>
    </row>
    <row r="101" spans="1:9" x14ac:dyDescent="0.3">
      <c r="A101" s="4"/>
      <c r="D101" s="4">
        <v>10</v>
      </c>
      <c r="E101" s="1" t="s">
        <v>349</v>
      </c>
      <c r="F101" s="1" t="s">
        <v>121</v>
      </c>
      <c r="G101" s="4">
        <v>1</v>
      </c>
      <c r="H101" s="1" t="s">
        <v>350</v>
      </c>
      <c r="I101" s="1" t="s">
        <v>120</v>
      </c>
    </row>
    <row r="102" spans="1:9" x14ac:dyDescent="0.3">
      <c r="A102" s="4"/>
      <c r="D102" s="4"/>
      <c r="G102" s="4">
        <v>2</v>
      </c>
      <c r="H102" s="1" t="s">
        <v>351</v>
      </c>
      <c r="I102" s="1" t="s">
        <v>119</v>
      </c>
    </row>
    <row r="103" spans="1:9" x14ac:dyDescent="0.3">
      <c r="A103" s="4"/>
      <c r="D103" s="4"/>
      <c r="G103" s="4">
        <v>3</v>
      </c>
      <c r="H103" s="6" t="s">
        <v>352</v>
      </c>
      <c r="I103" s="1" t="s">
        <v>118</v>
      </c>
    </row>
    <row r="104" spans="1:9" x14ac:dyDescent="0.3">
      <c r="A104" s="4"/>
      <c r="D104" s="4"/>
      <c r="G104" s="4">
        <v>4</v>
      </c>
      <c r="H104" s="1" t="s">
        <v>353</v>
      </c>
      <c r="I104" s="1" t="s">
        <v>117</v>
      </c>
    </row>
    <row r="105" spans="1:9" x14ac:dyDescent="0.3">
      <c r="A105" s="4"/>
      <c r="D105" s="4"/>
      <c r="G105" s="4">
        <v>5</v>
      </c>
      <c r="H105" s="1" t="s">
        <v>116</v>
      </c>
      <c r="I105" s="1" t="s">
        <v>116</v>
      </c>
    </row>
    <row r="106" spans="1:9" x14ac:dyDescent="0.3">
      <c r="A106" s="4"/>
      <c r="D106" s="4"/>
      <c r="G106" s="4">
        <v>6</v>
      </c>
      <c r="H106" s="1" t="s">
        <v>354</v>
      </c>
      <c r="I106" s="1" t="s">
        <v>115</v>
      </c>
    </row>
    <row r="107" spans="1:9" x14ac:dyDescent="0.3">
      <c r="A107" s="4"/>
      <c r="D107" s="4">
        <v>11</v>
      </c>
      <c r="E107" s="1" t="s">
        <v>355</v>
      </c>
      <c r="F107" s="1" t="s">
        <v>114</v>
      </c>
      <c r="G107" s="4">
        <v>1</v>
      </c>
      <c r="H107" s="1" t="s">
        <v>356</v>
      </c>
      <c r="I107" s="1" t="s">
        <v>113</v>
      </c>
    </row>
    <row r="108" spans="1:9" x14ac:dyDescent="0.3">
      <c r="A108" s="4"/>
      <c r="D108" s="4"/>
      <c r="G108" s="4">
        <v>2</v>
      </c>
      <c r="H108" s="1" t="s">
        <v>357</v>
      </c>
      <c r="I108" s="1" t="s">
        <v>112</v>
      </c>
    </row>
    <row r="109" spans="1:9" x14ac:dyDescent="0.3">
      <c r="A109" s="4"/>
      <c r="D109" s="4"/>
      <c r="G109" s="4">
        <v>3</v>
      </c>
      <c r="H109" s="1" t="s">
        <v>358</v>
      </c>
      <c r="I109" s="1" t="s">
        <v>111</v>
      </c>
    </row>
    <row r="110" spans="1:9" x14ac:dyDescent="0.3">
      <c r="A110" s="4"/>
      <c r="D110" s="4"/>
      <c r="G110" s="4">
        <v>4</v>
      </c>
      <c r="H110" s="1" t="s">
        <v>359</v>
      </c>
      <c r="I110" s="1" t="s">
        <v>54</v>
      </c>
    </row>
    <row r="111" spans="1:9" x14ac:dyDescent="0.3">
      <c r="A111" s="4"/>
      <c r="D111" s="4"/>
      <c r="G111" s="4">
        <v>5</v>
      </c>
      <c r="H111" s="1" t="s">
        <v>360</v>
      </c>
      <c r="I111" s="1" t="s">
        <v>110</v>
      </c>
    </row>
    <row r="112" spans="1:9" x14ac:dyDescent="0.3">
      <c r="A112" s="4"/>
      <c r="D112" s="4"/>
      <c r="G112" s="4">
        <v>6</v>
      </c>
      <c r="H112" s="1" t="s">
        <v>361</v>
      </c>
      <c r="I112" s="1" t="s">
        <v>109</v>
      </c>
    </row>
    <row r="113" spans="1:9" x14ac:dyDescent="0.3">
      <c r="A113" s="4"/>
      <c r="D113" s="4"/>
      <c r="G113" s="4">
        <v>7</v>
      </c>
      <c r="H113" s="1" t="s">
        <v>362</v>
      </c>
      <c r="I113" s="1" t="s">
        <v>66</v>
      </c>
    </row>
    <row r="114" spans="1:9" x14ac:dyDescent="0.3">
      <c r="A114" s="4"/>
      <c r="D114" s="4">
        <v>12</v>
      </c>
      <c r="E114" s="1" t="s">
        <v>363</v>
      </c>
      <c r="F114" s="1" t="s">
        <v>108</v>
      </c>
      <c r="G114" s="4">
        <v>1</v>
      </c>
      <c r="H114" s="1" t="s">
        <v>364</v>
      </c>
      <c r="I114" s="1" t="s">
        <v>107</v>
      </c>
    </row>
    <row r="115" spans="1:9" x14ac:dyDescent="0.3">
      <c r="A115" s="4"/>
      <c r="D115" s="4"/>
      <c r="G115" s="4">
        <v>2</v>
      </c>
      <c r="H115" s="1" t="s">
        <v>365</v>
      </c>
      <c r="I115" s="1" t="s">
        <v>106</v>
      </c>
    </row>
    <row r="116" spans="1:9" x14ac:dyDescent="0.3">
      <c r="A116" s="4"/>
      <c r="D116" s="4"/>
      <c r="G116" s="4">
        <v>3</v>
      </c>
      <c r="H116" s="1" t="s">
        <v>366</v>
      </c>
      <c r="I116" s="1" t="s">
        <v>105</v>
      </c>
    </row>
    <row r="117" spans="1:9" x14ac:dyDescent="0.3">
      <c r="A117" s="4"/>
      <c r="D117" s="4"/>
      <c r="G117" s="4">
        <v>4</v>
      </c>
      <c r="H117" s="1" t="s">
        <v>367</v>
      </c>
      <c r="I117" s="1" t="s">
        <v>104</v>
      </c>
    </row>
    <row r="118" spans="1:9" x14ac:dyDescent="0.3">
      <c r="A118" s="4"/>
      <c r="D118" s="4"/>
      <c r="G118" s="4">
        <v>5</v>
      </c>
      <c r="H118" s="1" t="s">
        <v>368</v>
      </c>
      <c r="I118" s="1" t="s">
        <v>103</v>
      </c>
    </row>
    <row r="119" spans="1:9" x14ac:dyDescent="0.3">
      <c r="A119" s="4"/>
      <c r="D119" s="4"/>
      <c r="G119" s="4">
        <v>6</v>
      </c>
      <c r="H119" s="6" t="s">
        <v>369</v>
      </c>
      <c r="I119" s="1" t="s">
        <v>81</v>
      </c>
    </row>
    <row r="120" spans="1:9" x14ac:dyDescent="0.3">
      <c r="A120" s="3"/>
      <c r="B120" s="2"/>
      <c r="C120" s="2"/>
      <c r="D120" s="3"/>
      <c r="E120" s="2"/>
      <c r="F120" s="2"/>
      <c r="G120" s="3">
        <v>7</v>
      </c>
      <c r="H120" s="2" t="s">
        <v>370</v>
      </c>
      <c r="I120" s="2" t="s">
        <v>102</v>
      </c>
    </row>
    <row r="121" spans="1:9" x14ac:dyDescent="0.3">
      <c r="A121" s="4">
        <v>4</v>
      </c>
      <c r="B121" s="704" t="s">
        <v>371</v>
      </c>
      <c r="C121" s="704" t="s">
        <v>645</v>
      </c>
      <c r="D121" s="4">
        <v>1</v>
      </c>
      <c r="E121" s="1" t="s">
        <v>372</v>
      </c>
      <c r="F121" s="1" t="s">
        <v>15</v>
      </c>
      <c r="G121" s="4">
        <v>1</v>
      </c>
      <c r="H121" s="1" t="s">
        <v>101</v>
      </c>
      <c r="I121" s="1" t="s">
        <v>101</v>
      </c>
    </row>
    <row r="122" spans="1:9" x14ac:dyDescent="0.3">
      <c r="A122" s="4"/>
      <c r="B122" s="705"/>
      <c r="C122" s="705"/>
      <c r="D122" s="4"/>
      <c r="G122" s="4">
        <v>2</v>
      </c>
      <c r="H122" s="1" t="s">
        <v>100</v>
      </c>
      <c r="I122" s="1" t="s">
        <v>100</v>
      </c>
    </row>
    <row r="123" spans="1:9" x14ac:dyDescent="0.3">
      <c r="A123" s="4"/>
      <c r="D123" s="4"/>
      <c r="G123" s="4">
        <v>3</v>
      </c>
      <c r="H123" s="1" t="s">
        <v>99</v>
      </c>
      <c r="I123" s="1" t="s">
        <v>99</v>
      </c>
    </row>
    <row r="124" spans="1:9" x14ac:dyDescent="0.3">
      <c r="A124" s="4"/>
      <c r="D124" s="4"/>
      <c r="G124" s="4">
        <v>4</v>
      </c>
      <c r="H124" s="1" t="s">
        <v>98</v>
      </c>
      <c r="I124" s="1" t="s">
        <v>98</v>
      </c>
    </row>
    <row r="125" spans="1:9" x14ac:dyDescent="0.3">
      <c r="A125" s="4"/>
      <c r="D125" s="4"/>
      <c r="G125" s="4">
        <v>5</v>
      </c>
      <c r="H125" s="1" t="s">
        <v>373</v>
      </c>
      <c r="I125" s="1" t="s">
        <v>97</v>
      </c>
    </row>
    <row r="126" spans="1:9" x14ac:dyDescent="0.3">
      <c r="A126" s="4"/>
      <c r="D126" s="4">
        <v>2</v>
      </c>
      <c r="E126" s="1" t="s">
        <v>374</v>
      </c>
      <c r="F126" s="1" t="s">
        <v>96</v>
      </c>
      <c r="G126" s="4">
        <v>1</v>
      </c>
      <c r="H126" s="1" t="s">
        <v>375</v>
      </c>
      <c r="I126" s="1" t="s">
        <v>95</v>
      </c>
    </row>
    <row r="127" spans="1:9" x14ac:dyDescent="0.3">
      <c r="A127" s="4"/>
      <c r="D127" s="4"/>
      <c r="G127" s="4">
        <v>2</v>
      </c>
      <c r="H127" s="1" t="s">
        <v>376</v>
      </c>
      <c r="I127" s="1" t="s">
        <v>94</v>
      </c>
    </row>
    <row r="128" spans="1:9" x14ac:dyDescent="0.3">
      <c r="A128" s="4"/>
      <c r="D128" s="4"/>
      <c r="G128" s="4">
        <v>3</v>
      </c>
      <c r="H128" s="1" t="s">
        <v>377</v>
      </c>
      <c r="I128" s="1" t="s">
        <v>93</v>
      </c>
    </row>
    <row r="129" spans="1:9" x14ac:dyDescent="0.3">
      <c r="A129" s="4"/>
      <c r="D129" s="4"/>
      <c r="G129" s="4">
        <v>4</v>
      </c>
      <c r="H129" s="1" t="s">
        <v>378</v>
      </c>
      <c r="I129" s="1" t="s">
        <v>92</v>
      </c>
    </row>
    <row r="130" spans="1:9" x14ac:dyDescent="0.3">
      <c r="A130" s="4"/>
      <c r="D130" s="4">
        <v>3</v>
      </c>
      <c r="E130" s="1" t="s">
        <v>379</v>
      </c>
      <c r="F130" s="1" t="s">
        <v>91</v>
      </c>
      <c r="G130" s="4">
        <v>1</v>
      </c>
      <c r="H130" s="1" t="s">
        <v>380</v>
      </c>
      <c r="I130" s="1" t="s">
        <v>90</v>
      </c>
    </row>
    <row r="131" spans="1:9" x14ac:dyDescent="0.3">
      <c r="A131" s="4"/>
      <c r="D131" s="4"/>
      <c r="G131" s="4">
        <v>2</v>
      </c>
      <c r="H131" s="1" t="s">
        <v>381</v>
      </c>
      <c r="I131" s="1" t="s">
        <v>89</v>
      </c>
    </row>
    <row r="132" spans="1:9" x14ac:dyDescent="0.3">
      <c r="A132" s="4"/>
      <c r="D132" s="4"/>
      <c r="G132" s="4">
        <v>3</v>
      </c>
      <c r="H132" s="1" t="s">
        <v>382</v>
      </c>
      <c r="I132" s="1" t="s">
        <v>88</v>
      </c>
    </row>
    <row r="133" spans="1:9" x14ac:dyDescent="0.3">
      <c r="A133" s="4"/>
      <c r="D133" s="4"/>
      <c r="G133" s="4">
        <v>4</v>
      </c>
      <c r="H133" s="1" t="s">
        <v>383</v>
      </c>
      <c r="I133" s="1" t="s">
        <v>87</v>
      </c>
    </row>
    <row r="134" spans="1:9" x14ac:dyDescent="0.3">
      <c r="A134" s="4"/>
      <c r="D134" s="4"/>
      <c r="G134" s="4">
        <v>5</v>
      </c>
      <c r="H134" s="6" t="s">
        <v>384</v>
      </c>
      <c r="I134" s="1" t="s">
        <v>86</v>
      </c>
    </row>
    <row r="135" spans="1:9" x14ac:dyDescent="0.3">
      <c r="A135" s="4"/>
      <c r="D135" s="4">
        <v>4</v>
      </c>
      <c r="E135" s="1" t="s">
        <v>85</v>
      </c>
      <c r="F135" s="1" t="s">
        <v>85</v>
      </c>
      <c r="G135" s="4">
        <v>1</v>
      </c>
      <c r="H135" s="1" t="s">
        <v>254</v>
      </c>
      <c r="I135" s="1" t="s">
        <v>84</v>
      </c>
    </row>
    <row r="136" spans="1:9" x14ac:dyDescent="0.3">
      <c r="A136" s="4"/>
      <c r="D136" s="4"/>
      <c r="G136" s="4">
        <v>2</v>
      </c>
      <c r="H136" s="1" t="s">
        <v>385</v>
      </c>
      <c r="I136" s="1" t="s">
        <v>83</v>
      </c>
    </row>
    <row r="137" spans="1:9" x14ac:dyDescent="0.3">
      <c r="A137" s="4"/>
      <c r="D137" s="4"/>
      <c r="G137" s="4">
        <v>3</v>
      </c>
      <c r="H137" s="1" t="s">
        <v>386</v>
      </c>
      <c r="I137" s="1" t="s">
        <v>82</v>
      </c>
    </row>
    <row r="138" spans="1:9" x14ac:dyDescent="0.3">
      <c r="A138" s="4"/>
      <c r="D138" s="4"/>
      <c r="G138" s="4">
        <v>4</v>
      </c>
      <c r="H138" s="6" t="s">
        <v>369</v>
      </c>
      <c r="I138" s="1" t="s">
        <v>81</v>
      </c>
    </row>
    <row r="139" spans="1:9" x14ac:dyDescent="0.3">
      <c r="A139" s="4"/>
      <c r="D139" s="4"/>
      <c r="G139" s="4">
        <v>5</v>
      </c>
      <c r="H139" s="1" t="s">
        <v>387</v>
      </c>
      <c r="I139" s="1" t="s">
        <v>80</v>
      </c>
    </row>
    <row r="140" spans="1:9" x14ac:dyDescent="0.3">
      <c r="A140" s="4"/>
      <c r="D140" s="4"/>
      <c r="G140" s="4">
        <v>6</v>
      </c>
      <c r="H140" s="1" t="s">
        <v>388</v>
      </c>
      <c r="I140" s="1" t="s">
        <v>79</v>
      </c>
    </row>
    <row r="141" spans="1:9" x14ac:dyDescent="0.3">
      <c r="A141" s="4"/>
      <c r="D141" s="4"/>
      <c r="G141" s="4">
        <v>7</v>
      </c>
      <c r="H141" s="1" t="s">
        <v>389</v>
      </c>
      <c r="I141" s="1" t="s">
        <v>78</v>
      </c>
    </row>
    <row r="142" spans="1:9" x14ac:dyDescent="0.3">
      <c r="A142" s="4"/>
      <c r="D142" s="4"/>
      <c r="G142" s="4">
        <v>8</v>
      </c>
      <c r="H142" s="1" t="s">
        <v>77</v>
      </c>
      <c r="I142" s="1" t="s">
        <v>77</v>
      </c>
    </row>
    <row r="143" spans="1:9" x14ac:dyDescent="0.3">
      <c r="A143" s="4"/>
      <c r="D143" s="4">
        <v>5</v>
      </c>
      <c r="E143" s="1" t="s">
        <v>252</v>
      </c>
      <c r="F143" s="1" t="s">
        <v>17</v>
      </c>
      <c r="G143" s="4">
        <v>1</v>
      </c>
      <c r="H143" s="1" t="s">
        <v>390</v>
      </c>
      <c r="I143" s="1" t="s">
        <v>76</v>
      </c>
    </row>
    <row r="144" spans="1:9" x14ac:dyDescent="0.3">
      <c r="A144" s="4"/>
      <c r="D144" s="4"/>
      <c r="G144" s="4">
        <v>2</v>
      </c>
      <c r="H144" s="1" t="s">
        <v>391</v>
      </c>
      <c r="I144" s="1" t="s">
        <v>75</v>
      </c>
    </row>
    <row r="145" spans="1:9" x14ac:dyDescent="0.3">
      <c r="A145" s="4"/>
      <c r="D145" s="4"/>
      <c r="G145" s="4">
        <v>3</v>
      </c>
      <c r="H145" s="1" t="s">
        <v>392</v>
      </c>
      <c r="I145" s="1" t="s">
        <v>74</v>
      </c>
    </row>
    <row r="146" spans="1:9" x14ac:dyDescent="0.3">
      <c r="A146" s="4"/>
      <c r="D146" s="4"/>
      <c r="G146" s="4">
        <v>4</v>
      </c>
      <c r="H146" s="1" t="s">
        <v>393</v>
      </c>
      <c r="I146" s="1" t="s">
        <v>73</v>
      </c>
    </row>
    <row r="147" spans="1:9" x14ac:dyDescent="0.3">
      <c r="A147" s="4"/>
      <c r="D147" s="4"/>
      <c r="G147" s="4">
        <v>5</v>
      </c>
      <c r="H147" s="6" t="s">
        <v>620</v>
      </c>
      <c r="I147" s="1" t="s">
        <v>72</v>
      </c>
    </row>
    <row r="148" spans="1:9" x14ac:dyDescent="0.3">
      <c r="A148" s="4"/>
      <c r="D148" s="4">
        <v>6</v>
      </c>
      <c r="E148" s="1" t="s">
        <v>394</v>
      </c>
      <c r="F148" s="1" t="s">
        <v>71</v>
      </c>
      <c r="G148" s="4">
        <v>1</v>
      </c>
      <c r="H148" s="6" t="s">
        <v>395</v>
      </c>
      <c r="I148" s="1" t="s">
        <v>70</v>
      </c>
    </row>
    <row r="149" spans="1:9" x14ac:dyDescent="0.3">
      <c r="A149" s="4"/>
      <c r="D149" s="4"/>
      <c r="G149" s="4">
        <v>2</v>
      </c>
      <c r="H149" s="1" t="s">
        <v>69</v>
      </c>
      <c r="I149" s="1" t="s">
        <v>69</v>
      </c>
    </row>
    <row r="150" spans="1:9" x14ac:dyDescent="0.3">
      <c r="A150" s="4"/>
      <c r="D150" s="4"/>
      <c r="G150" s="4">
        <v>3</v>
      </c>
      <c r="H150" s="1" t="s">
        <v>396</v>
      </c>
      <c r="I150" s="1" t="s">
        <v>68</v>
      </c>
    </row>
    <row r="151" spans="1:9" x14ac:dyDescent="0.3">
      <c r="A151" s="4"/>
      <c r="D151" s="4"/>
      <c r="G151" s="4">
        <v>4</v>
      </c>
      <c r="H151" s="1" t="s">
        <v>397</v>
      </c>
      <c r="I151" s="1" t="s">
        <v>67</v>
      </c>
    </row>
    <row r="152" spans="1:9" x14ac:dyDescent="0.3">
      <c r="A152" s="4"/>
      <c r="D152" s="4"/>
      <c r="G152" s="4">
        <v>5</v>
      </c>
      <c r="H152" s="1" t="s">
        <v>362</v>
      </c>
      <c r="I152" s="1" t="s">
        <v>66</v>
      </c>
    </row>
    <row r="153" spans="1:9" x14ac:dyDescent="0.3">
      <c r="A153" s="4"/>
      <c r="D153" s="4">
        <v>7</v>
      </c>
      <c r="E153" s="1" t="s">
        <v>398</v>
      </c>
      <c r="F153" s="1" t="s">
        <v>65</v>
      </c>
      <c r="G153" s="4">
        <v>1</v>
      </c>
      <c r="H153" s="1" t="s">
        <v>399</v>
      </c>
      <c r="I153" s="1" t="s">
        <v>64</v>
      </c>
    </row>
    <row r="154" spans="1:9" x14ac:dyDescent="0.3">
      <c r="A154" s="4"/>
      <c r="D154" s="4"/>
      <c r="G154" s="4">
        <v>2</v>
      </c>
      <c r="H154" s="1" t="s">
        <v>400</v>
      </c>
      <c r="I154" s="1" t="s">
        <v>63</v>
      </c>
    </row>
    <row r="155" spans="1:9" x14ac:dyDescent="0.3">
      <c r="A155" s="4"/>
      <c r="D155" s="4"/>
      <c r="G155" s="4">
        <v>3</v>
      </c>
      <c r="H155" s="1" t="s">
        <v>401</v>
      </c>
      <c r="I155" s="1" t="s">
        <v>62</v>
      </c>
    </row>
    <row r="156" spans="1:9" x14ac:dyDescent="0.3">
      <c r="A156" s="4"/>
      <c r="D156" s="4"/>
      <c r="G156" s="4">
        <v>4</v>
      </c>
      <c r="H156" s="1" t="s">
        <v>402</v>
      </c>
      <c r="I156" s="1" t="s">
        <v>61</v>
      </c>
    </row>
    <row r="157" spans="1:9" x14ac:dyDescent="0.3">
      <c r="A157" s="4"/>
      <c r="D157" s="4"/>
      <c r="G157" s="4">
        <v>5</v>
      </c>
      <c r="H157" s="1" t="s">
        <v>403</v>
      </c>
      <c r="I157" s="1" t="s">
        <v>60</v>
      </c>
    </row>
    <row r="158" spans="1:9" x14ac:dyDescent="0.3">
      <c r="A158" s="4"/>
      <c r="D158" s="4"/>
      <c r="G158" s="4">
        <v>6</v>
      </c>
      <c r="H158" s="1" t="s">
        <v>404</v>
      </c>
      <c r="I158" s="1" t="s">
        <v>59</v>
      </c>
    </row>
    <row r="159" spans="1:9" x14ac:dyDescent="0.3">
      <c r="A159" s="4"/>
      <c r="D159" s="4">
        <v>8</v>
      </c>
      <c r="E159" s="1" t="s">
        <v>405</v>
      </c>
      <c r="F159" s="1" t="s">
        <v>58</v>
      </c>
      <c r="G159" s="4">
        <v>1</v>
      </c>
      <c r="H159" s="1" t="s">
        <v>57</v>
      </c>
      <c r="I159" s="1" t="s">
        <v>57</v>
      </c>
    </row>
    <row r="160" spans="1:9" x14ac:dyDescent="0.3">
      <c r="A160" s="4"/>
      <c r="D160" s="4"/>
      <c r="G160" s="4">
        <v>2</v>
      </c>
      <c r="H160" s="1" t="s">
        <v>406</v>
      </c>
      <c r="I160" s="1" t="s">
        <v>56</v>
      </c>
    </row>
    <row r="161" spans="1:9" x14ac:dyDescent="0.3">
      <c r="A161" s="4"/>
      <c r="D161" s="4"/>
      <c r="G161" s="4">
        <v>3</v>
      </c>
      <c r="H161" s="1" t="s">
        <v>407</v>
      </c>
      <c r="I161" s="1" t="s">
        <v>55</v>
      </c>
    </row>
    <row r="162" spans="1:9" x14ac:dyDescent="0.3">
      <c r="A162" s="4"/>
      <c r="D162" s="4">
        <v>9</v>
      </c>
      <c r="E162" s="6" t="s">
        <v>408</v>
      </c>
      <c r="F162" s="1" t="s">
        <v>16</v>
      </c>
      <c r="G162" s="4">
        <v>1</v>
      </c>
      <c r="H162" s="1" t="s">
        <v>359</v>
      </c>
      <c r="I162" s="1" t="s">
        <v>54</v>
      </c>
    </row>
    <row r="163" spans="1:9" x14ac:dyDescent="0.3">
      <c r="A163" s="4"/>
      <c r="D163" s="4"/>
      <c r="G163" s="4">
        <v>2</v>
      </c>
      <c r="H163" s="1" t="s">
        <v>383</v>
      </c>
      <c r="I163" s="1" t="s">
        <v>53</v>
      </c>
    </row>
    <row r="164" spans="1:9" x14ac:dyDescent="0.3">
      <c r="A164" s="4"/>
      <c r="D164" s="4"/>
      <c r="G164" s="4">
        <v>3</v>
      </c>
      <c r="H164" s="1" t="s">
        <v>409</v>
      </c>
      <c r="I164" s="1" t="s">
        <v>52</v>
      </c>
    </row>
    <row r="165" spans="1:9" x14ac:dyDescent="0.3">
      <c r="A165" s="3"/>
      <c r="B165" s="2"/>
      <c r="C165" s="2"/>
      <c r="D165" s="3"/>
      <c r="E165" s="2"/>
      <c r="F165" s="2"/>
      <c r="G165" s="3">
        <v>4</v>
      </c>
      <c r="H165" s="2" t="s">
        <v>410</v>
      </c>
      <c r="I165" s="2" t="s">
        <v>51</v>
      </c>
    </row>
    <row r="166" spans="1:9" x14ac:dyDescent="0.3">
      <c r="A166" s="4">
        <v>5</v>
      </c>
      <c r="B166" s="704" t="s">
        <v>411</v>
      </c>
      <c r="C166" s="704" t="s">
        <v>50</v>
      </c>
      <c r="D166" s="4">
        <v>1</v>
      </c>
      <c r="E166" s="1" t="s">
        <v>412</v>
      </c>
      <c r="F166" s="1" t="s">
        <v>49</v>
      </c>
      <c r="G166" s="4">
        <v>1</v>
      </c>
      <c r="H166" s="1" t="s">
        <v>413</v>
      </c>
      <c r="I166" s="1" t="s">
        <v>48</v>
      </c>
    </row>
    <row r="167" spans="1:9" x14ac:dyDescent="0.3">
      <c r="A167" s="4"/>
      <c r="B167" s="705"/>
      <c r="C167" s="705"/>
      <c r="D167" s="4"/>
      <c r="G167" s="4">
        <v>2</v>
      </c>
      <c r="H167" s="1" t="s">
        <v>414</v>
      </c>
      <c r="I167" s="1" t="s">
        <v>47</v>
      </c>
    </row>
    <row r="168" spans="1:9" x14ac:dyDescent="0.3">
      <c r="A168" s="4"/>
      <c r="D168" s="4"/>
      <c r="G168" s="4">
        <v>3</v>
      </c>
      <c r="H168" s="1" t="s">
        <v>415</v>
      </c>
      <c r="I168" s="1" t="s">
        <v>46</v>
      </c>
    </row>
    <row r="169" spans="1:9" x14ac:dyDescent="0.3">
      <c r="A169" s="3"/>
      <c r="B169" s="2"/>
      <c r="C169" s="2"/>
      <c r="D169" s="3"/>
      <c r="E169" s="2"/>
      <c r="F169" s="2"/>
      <c r="G169" s="3">
        <v>4</v>
      </c>
      <c r="H169" s="2" t="s">
        <v>416</v>
      </c>
      <c r="I169" s="2" t="s">
        <v>45</v>
      </c>
    </row>
    <row r="170" spans="1:9" x14ac:dyDescent="0.3">
      <c r="A170" s="4">
        <v>6</v>
      </c>
      <c r="B170" s="1" t="s">
        <v>417</v>
      </c>
      <c r="C170" s="1" t="s">
        <v>44</v>
      </c>
      <c r="D170" s="4">
        <v>1</v>
      </c>
      <c r="E170" s="1" t="s">
        <v>418</v>
      </c>
      <c r="F170" s="1" t="s">
        <v>43</v>
      </c>
      <c r="G170" s="4">
        <v>1</v>
      </c>
      <c r="H170" s="1" t="s">
        <v>42</v>
      </c>
      <c r="I170" s="1" t="s">
        <v>42</v>
      </c>
    </row>
    <row r="171" spans="1:9" x14ac:dyDescent="0.3">
      <c r="A171" s="4"/>
      <c r="D171" s="4"/>
      <c r="G171" s="4">
        <v>2</v>
      </c>
      <c r="H171" s="1" t="s">
        <v>419</v>
      </c>
      <c r="I171" s="1" t="s">
        <v>41</v>
      </c>
    </row>
    <row r="172" spans="1:9" x14ac:dyDescent="0.3">
      <c r="A172" s="4"/>
      <c r="D172" s="4"/>
      <c r="G172" s="4">
        <v>3</v>
      </c>
      <c r="H172" s="1" t="s">
        <v>420</v>
      </c>
      <c r="I172" s="1" t="s">
        <v>40</v>
      </c>
    </row>
    <row r="173" spans="1:9" x14ac:dyDescent="0.3">
      <c r="A173" s="4"/>
      <c r="D173" s="4"/>
      <c r="G173" s="4">
        <v>4</v>
      </c>
      <c r="H173" s="1" t="s">
        <v>421</v>
      </c>
      <c r="I173" s="1" t="s">
        <v>39</v>
      </c>
    </row>
    <row r="174" spans="1:9" x14ac:dyDescent="0.3">
      <c r="A174" s="4"/>
      <c r="D174" s="4"/>
      <c r="G174" s="4">
        <v>5</v>
      </c>
      <c r="H174" s="1" t="s">
        <v>422</v>
      </c>
      <c r="I174" s="1" t="s">
        <v>38</v>
      </c>
    </row>
    <row r="175" spans="1:9" x14ac:dyDescent="0.3">
      <c r="A175" s="4"/>
      <c r="D175" s="4"/>
      <c r="G175" s="4">
        <v>6</v>
      </c>
      <c r="H175" s="1" t="s">
        <v>423</v>
      </c>
      <c r="I175" s="1" t="s">
        <v>37</v>
      </c>
    </row>
    <row r="176" spans="1:9" x14ac:dyDescent="0.3">
      <c r="A176" s="4"/>
      <c r="D176" s="4">
        <v>2</v>
      </c>
      <c r="E176" s="1" t="s">
        <v>424</v>
      </c>
      <c r="F176" s="1" t="s">
        <v>36</v>
      </c>
      <c r="G176" s="4">
        <v>1</v>
      </c>
      <c r="H176" s="1" t="s">
        <v>425</v>
      </c>
      <c r="I176" s="1" t="s">
        <v>35</v>
      </c>
    </row>
    <row r="177" spans="1:9" x14ac:dyDescent="0.3">
      <c r="A177" s="4"/>
      <c r="D177" s="4">
        <v>3</v>
      </c>
      <c r="E177" s="1" t="s">
        <v>426</v>
      </c>
      <c r="F177" s="1" t="s">
        <v>34</v>
      </c>
      <c r="G177" s="4">
        <v>1</v>
      </c>
      <c r="H177" s="1" t="s">
        <v>427</v>
      </c>
      <c r="I177" s="1" t="s">
        <v>33</v>
      </c>
    </row>
    <row r="178" spans="1:9" x14ac:dyDescent="0.3">
      <c r="A178" s="4"/>
      <c r="D178" s="4"/>
      <c r="G178" s="4">
        <v>2</v>
      </c>
      <c r="H178" s="1" t="s">
        <v>428</v>
      </c>
      <c r="I178" s="1" t="s">
        <v>32</v>
      </c>
    </row>
    <row r="179" spans="1:9" x14ac:dyDescent="0.3">
      <c r="A179" s="4"/>
      <c r="D179" s="4"/>
      <c r="G179" s="4">
        <v>3</v>
      </c>
      <c r="H179" s="1" t="s">
        <v>429</v>
      </c>
      <c r="I179" s="1" t="s">
        <v>31</v>
      </c>
    </row>
    <row r="180" spans="1:9" x14ac:dyDescent="0.3">
      <c r="A180" s="4"/>
      <c r="D180" s="4"/>
      <c r="G180" s="4">
        <v>4</v>
      </c>
      <c r="H180" s="1" t="s">
        <v>430</v>
      </c>
      <c r="I180" s="1" t="s">
        <v>30</v>
      </c>
    </row>
    <row r="181" spans="1:9" x14ac:dyDescent="0.3">
      <c r="A181" s="4"/>
      <c r="D181" s="4"/>
      <c r="G181" s="4">
        <v>5</v>
      </c>
      <c r="H181" s="6" t="s">
        <v>431</v>
      </c>
      <c r="I181" s="1" t="s">
        <v>29</v>
      </c>
    </row>
    <row r="182" spans="1:9" x14ac:dyDescent="0.3">
      <c r="A182" s="4"/>
      <c r="D182" s="4"/>
      <c r="G182" s="4">
        <v>6</v>
      </c>
      <c r="H182" s="1" t="s">
        <v>432</v>
      </c>
      <c r="I182" s="1" t="s">
        <v>28</v>
      </c>
    </row>
    <row r="183" spans="1:9" x14ac:dyDescent="0.3">
      <c r="A183" s="4"/>
      <c r="D183" s="4"/>
      <c r="G183" s="4">
        <v>7</v>
      </c>
      <c r="H183" s="1" t="s">
        <v>433</v>
      </c>
      <c r="I183" s="1" t="s">
        <v>27</v>
      </c>
    </row>
    <row r="184" spans="1:9" x14ac:dyDescent="0.3">
      <c r="A184" s="4"/>
      <c r="D184" s="4"/>
      <c r="G184" s="4">
        <v>8</v>
      </c>
      <c r="H184" s="1" t="s">
        <v>434</v>
      </c>
      <c r="I184" s="1" t="s">
        <v>26</v>
      </c>
    </row>
    <row r="185" spans="1:9" x14ac:dyDescent="0.3">
      <c r="A185" s="4"/>
      <c r="D185" s="4"/>
      <c r="G185" s="4">
        <v>9</v>
      </c>
      <c r="H185" s="1" t="s">
        <v>435</v>
      </c>
      <c r="I185" s="1" t="s">
        <v>25</v>
      </c>
    </row>
    <row r="186" spans="1:9" x14ac:dyDescent="0.3">
      <c r="A186" s="4"/>
      <c r="D186" s="4">
        <v>4</v>
      </c>
      <c r="E186" s="1" t="s">
        <v>436</v>
      </c>
      <c r="F186" s="1" t="s">
        <v>24</v>
      </c>
      <c r="G186" s="4">
        <v>1</v>
      </c>
      <c r="H186" s="1" t="s">
        <v>383</v>
      </c>
      <c r="I186" s="1" t="s">
        <v>23</v>
      </c>
    </row>
    <row r="187" spans="1:9" x14ac:dyDescent="0.3">
      <c r="A187" s="4"/>
      <c r="D187" s="4"/>
      <c r="G187" s="4">
        <v>2</v>
      </c>
      <c r="H187" s="1" t="s">
        <v>437</v>
      </c>
      <c r="I187" s="1" t="s">
        <v>22</v>
      </c>
    </row>
    <row r="188" spans="1:9" x14ac:dyDescent="0.3">
      <c r="A188" s="4"/>
      <c r="D188" s="4"/>
      <c r="G188" s="4">
        <v>3</v>
      </c>
      <c r="H188" s="1" t="s">
        <v>438</v>
      </c>
      <c r="I188" s="1" t="s">
        <v>21</v>
      </c>
    </row>
    <row r="189" spans="1:9" x14ac:dyDescent="0.3">
      <c r="A189" s="4"/>
      <c r="D189" s="4"/>
      <c r="G189" s="4">
        <v>4</v>
      </c>
      <c r="H189" s="1" t="s">
        <v>439</v>
      </c>
      <c r="I189" s="1" t="s">
        <v>20</v>
      </c>
    </row>
    <row r="190" spans="1:9" x14ac:dyDescent="0.3">
      <c r="A190" s="4"/>
      <c r="D190" s="4"/>
      <c r="G190" s="4">
        <v>5</v>
      </c>
      <c r="H190" s="1" t="s">
        <v>440</v>
      </c>
      <c r="I190" s="1" t="s">
        <v>19</v>
      </c>
    </row>
    <row r="191" spans="1:9" x14ac:dyDescent="0.3">
      <c r="A191" s="4"/>
      <c r="D191" s="4"/>
      <c r="G191" s="4">
        <v>6</v>
      </c>
      <c r="H191" s="1" t="s">
        <v>441</v>
      </c>
      <c r="I191" s="1" t="s">
        <v>18</v>
      </c>
    </row>
    <row r="192" spans="1:9" x14ac:dyDescent="0.3">
      <c r="A192" s="4"/>
      <c r="D192" s="4"/>
      <c r="G192" s="4">
        <v>7</v>
      </c>
      <c r="H192" s="1" t="s">
        <v>252</v>
      </c>
      <c r="I192" s="1" t="s">
        <v>17</v>
      </c>
    </row>
    <row r="193" spans="1:9" x14ac:dyDescent="0.3">
      <c r="A193" s="4"/>
      <c r="D193" s="4"/>
      <c r="G193" s="4">
        <v>8</v>
      </c>
      <c r="H193" s="6" t="s">
        <v>442</v>
      </c>
      <c r="I193" s="1" t="s">
        <v>16</v>
      </c>
    </row>
    <row r="194" spans="1:9" x14ac:dyDescent="0.3">
      <c r="A194" s="4"/>
      <c r="D194" s="4">
        <v>5</v>
      </c>
      <c r="E194" s="1" t="s">
        <v>443</v>
      </c>
      <c r="F194" s="1" t="s">
        <v>15</v>
      </c>
      <c r="G194" s="4">
        <v>1</v>
      </c>
      <c r="H194" s="1" t="s">
        <v>444</v>
      </c>
      <c r="I194" s="1" t="s">
        <v>14</v>
      </c>
    </row>
    <row r="195" spans="1:9" x14ac:dyDescent="0.3">
      <c r="A195" s="4"/>
      <c r="D195" s="4">
        <v>6</v>
      </c>
      <c r="E195" s="1" t="s">
        <v>445</v>
      </c>
      <c r="F195" s="1" t="s">
        <v>13</v>
      </c>
      <c r="G195" s="4">
        <v>1</v>
      </c>
      <c r="H195" s="1" t="s">
        <v>446</v>
      </c>
      <c r="I195" s="1" t="s">
        <v>12</v>
      </c>
    </row>
    <row r="196" spans="1:9" x14ac:dyDescent="0.3">
      <c r="A196" s="4"/>
      <c r="D196" s="4"/>
      <c r="G196" s="4">
        <v>2</v>
      </c>
      <c r="H196" s="1" t="s">
        <v>447</v>
      </c>
      <c r="I196" s="1" t="s">
        <v>11</v>
      </c>
    </row>
    <row r="197" spans="1:9" x14ac:dyDescent="0.3">
      <c r="A197" s="4"/>
      <c r="D197" s="4"/>
      <c r="G197" s="4">
        <v>3</v>
      </c>
      <c r="H197" s="1" t="s">
        <v>448</v>
      </c>
      <c r="I197" s="1" t="s">
        <v>10</v>
      </c>
    </row>
    <row r="198" spans="1:9" x14ac:dyDescent="0.3">
      <c r="A198" s="3"/>
      <c r="B198" s="2"/>
      <c r="C198" s="2"/>
      <c r="D198" s="3">
        <v>7</v>
      </c>
      <c r="E198" s="2" t="s">
        <v>449</v>
      </c>
      <c r="F198" s="2" t="s">
        <v>9</v>
      </c>
      <c r="G198" s="3">
        <v>1</v>
      </c>
      <c r="H198" s="2" t="s">
        <v>450</v>
      </c>
      <c r="I198" s="2" t="s">
        <v>8</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0866141732283472" right="0.70866141732283472" top="0.74803149606299213" bottom="0.74803149606299213" header="0.31496062992125984" footer="0.31496062992125984"/>
  <pageSetup paperSize="8" scale="75"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2"/>
  <sheetViews>
    <sheetView workbookViewId="0">
      <pane ySplit="1" topLeftCell="A2" activePane="bottomLeft" state="frozen"/>
      <selection activeCell="B36" sqref="B36"/>
      <selection pane="bottomLeft" activeCell="A2" sqref="A2"/>
    </sheetView>
  </sheetViews>
  <sheetFormatPr defaultColWidth="9.21875" defaultRowHeight="13.8" x14ac:dyDescent="0.3"/>
  <cols>
    <col min="1" max="1" width="7.44140625" style="25" bestFit="1" customWidth="1"/>
    <col min="2" max="2" width="60.44140625" style="25" bestFit="1" customWidth="1"/>
    <col min="3" max="3" width="69.77734375" style="25" bestFit="1" customWidth="1"/>
    <col min="4" max="16384" width="9.21875" style="8"/>
  </cols>
  <sheetData>
    <row r="1" spans="1:9" ht="14.4" x14ac:dyDescent="0.3">
      <c r="A1" s="23" t="s">
        <v>622</v>
      </c>
      <c r="B1" s="23" t="s">
        <v>455</v>
      </c>
      <c r="C1" s="23" t="s">
        <v>621</v>
      </c>
      <c r="I1" s="7"/>
    </row>
    <row r="2" spans="1:9" s="12" customFormat="1" ht="12.75" customHeight="1" x14ac:dyDescent="0.3">
      <c r="A2" s="24">
        <v>1</v>
      </c>
      <c r="B2" s="26" t="s">
        <v>538</v>
      </c>
      <c r="C2" s="26" t="s">
        <v>467</v>
      </c>
    </row>
    <row r="3" spans="1:9" s="12" customFormat="1" ht="12.75" customHeight="1" x14ac:dyDescent="0.3">
      <c r="A3" s="24">
        <v>2</v>
      </c>
      <c r="B3" s="26" t="s">
        <v>608</v>
      </c>
      <c r="C3" s="26" t="s">
        <v>468</v>
      </c>
    </row>
    <row r="4" spans="1:9" s="12" customFormat="1" ht="12.75" customHeight="1" x14ac:dyDescent="0.3">
      <c r="A4" s="24">
        <v>3</v>
      </c>
      <c r="B4" s="26" t="s">
        <v>607</v>
      </c>
      <c r="C4" s="26" t="s">
        <v>469</v>
      </c>
    </row>
    <row r="5" spans="1:9" s="12" customFormat="1" ht="12.75" customHeight="1" x14ac:dyDescent="0.3">
      <c r="A5" s="24">
        <v>4</v>
      </c>
      <c r="B5" s="26" t="s">
        <v>606</v>
      </c>
      <c r="C5" s="26" t="s">
        <v>470</v>
      </c>
    </row>
    <row r="6" spans="1:9" s="12" customFormat="1" ht="12.75" customHeight="1" x14ac:dyDescent="0.3">
      <c r="A6" s="24">
        <v>5</v>
      </c>
      <c r="B6" s="26" t="s">
        <v>605</v>
      </c>
      <c r="C6" s="26" t="s">
        <v>471</v>
      </c>
    </row>
    <row r="7" spans="1:9" s="12" customFormat="1" ht="12.75" customHeight="1" x14ac:dyDescent="0.3">
      <c r="A7" s="24">
        <v>6</v>
      </c>
      <c r="B7" s="26" t="s">
        <v>604</v>
      </c>
      <c r="C7" s="26" t="s">
        <v>472</v>
      </c>
    </row>
    <row r="8" spans="1:9" s="12" customFormat="1" ht="12.75" customHeight="1" x14ac:dyDescent="0.3">
      <c r="A8" s="24">
        <v>7</v>
      </c>
      <c r="B8" s="26" t="s">
        <v>603</v>
      </c>
      <c r="C8" s="26" t="s">
        <v>473</v>
      </c>
    </row>
    <row r="9" spans="1:9" s="12" customFormat="1" ht="12.75" customHeight="1" x14ac:dyDescent="0.3">
      <c r="A9" s="24">
        <v>8</v>
      </c>
      <c r="B9" s="26" t="s">
        <v>602</v>
      </c>
      <c r="C9" s="26" t="s">
        <v>474</v>
      </c>
    </row>
    <row r="10" spans="1:9" s="12" customFormat="1" ht="12.75" customHeight="1" x14ac:dyDescent="0.3">
      <c r="A10" s="24">
        <v>9</v>
      </c>
      <c r="B10" s="26" t="s">
        <v>601</v>
      </c>
      <c r="C10" s="26" t="s">
        <v>475</v>
      </c>
    </row>
    <row r="11" spans="1:9" s="12" customFormat="1" ht="12.75" customHeight="1" x14ac:dyDescent="0.3">
      <c r="A11" s="24">
        <v>10</v>
      </c>
      <c r="B11" s="27" t="s">
        <v>600</v>
      </c>
      <c r="C11" s="26" t="s">
        <v>476</v>
      </c>
      <c r="D11" s="13"/>
      <c r="E11" s="13"/>
      <c r="F11" s="13"/>
    </row>
    <row r="12" spans="1:9" s="12" customFormat="1" ht="12.75" customHeight="1" x14ac:dyDescent="0.3">
      <c r="A12" s="24">
        <v>11</v>
      </c>
      <c r="B12" s="27" t="s">
        <v>554</v>
      </c>
      <c r="C12" s="26" t="s">
        <v>477</v>
      </c>
      <c r="D12" s="13"/>
      <c r="E12" s="13"/>
      <c r="F12" s="13"/>
    </row>
    <row r="13" spans="1:9" s="12" customFormat="1" ht="12.75" customHeight="1" x14ac:dyDescent="0.3">
      <c r="A13" s="24">
        <v>12</v>
      </c>
      <c r="B13" s="26" t="s">
        <v>539</v>
      </c>
      <c r="C13" s="26" t="s">
        <v>478</v>
      </c>
    </row>
    <row r="14" spans="1:9" s="12" customFormat="1" ht="12.75" customHeight="1" x14ac:dyDescent="0.3">
      <c r="A14" s="24">
        <v>13</v>
      </c>
      <c r="B14" s="26" t="s">
        <v>599</v>
      </c>
      <c r="C14" s="26" t="s">
        <v>479</v>
      </c>
    </row>
    <row r="15" spans="1:9" s="12" customFormat="1" ht="12.75" customHeight="1" x14ac:dyDescent="0.3">
      <c r="A15" s="24">
        <v>14</v>
      </c>
      <c r="B15" s="26" t="s">
        <v>568</v>
      </c>
      <c r="C15" s="26" t="s">
        <v>480</v>
      </c>
    </row>
    <row r="16" spans="1:9" s="12" customFormat="1" ht="12.75" customHeight="1" x14ac:dyDescent="0.3">
      <c r="A16" s="24">
        <v>15</v>
      </c>
      <c r="B16" s="26" t="s">
        <v>569</v>
      </c>
      <c r="C16" s="26" t="s">
        <v>481</v>
      </c>
    </row>
    <row r="17" spans="1:9" s="13" customFormat="1" ht="12.75" customHeight="1" x14ac:dyDescent="0.3">
      <c r="A17" s="24">
        <v>16</v>
      </c>
      <c r="B17" s="27" t="s">
        <v>553</v>
      </c>
      <c r="C17" s="26" t="s">
        <v>482</v>
      </c>
    </row>
    <row r="18" spans="1:9" s="12" customFormat="1" ht="12.75" customHeight="1" x14ac:dyDescent="0.3">
      <c r="A18" s="24">
        <v>17</v>
      </c>
      <c r="B18" s="26" t="s">
        <v>548</v>
      </c>
      <c r="C18" s="26" t="s">
        <v>483</v>
      </c>
    </row>
    <row r="19" spans="1:9" s="12" customFormat="1" ht="12.75" customHeight="1" x14ac:dyDescent="0.3">
      <c r="A19" s="24">
        <v>18</v>
      </c>
      <c r="B19" s="26" t="s">
        <v>540</v>
      </c>
      <c r="C19" s="26" t="s">
        <v>484</v>
      </c>
    </row>
    <row r="20" spans="1:9" s="12" customFormat="1" ht="12.75" customHeight="1" x14ac:dyDescent="0.3">
      <c r="A20" s="24">
        <v>19</v>
      </c>
      <c r="B20" s="26" t="s">
        <v>541</v>
      </c>
      <c r="C20" s="26" t="s">
        <v>485</v>
      </c>
    </row>
    <row r="21" spans="1:9" s="12" customFormat="1" ht="12.75" customHeight="1" x14ac:dyDescent="0.3">
      <c r="A21" s="24">
        <v>20</v>
      </c>
      <c r="B21" s="26" t="s">
        <v>570</v>
      </c>
      <c r="C21" s="26" t="s">
        <v>486</v>
      </c>
    </row>
    <row r="22" spans="1:9" s="12" customFormat="1" ht="12.75" customHeight="1" x14ac:dyDescent="0.3">
      <c r="A22" s="24">
        <v>21</v>
      </c>
      <c r="B22" s="26" t="s">
        <v>542</v>
      </c>
      <c r="C22" s="26" t="s">
        <v>487</v>
      </c>
    </row>
    <row r="23" spans="1:9" s="12" customFormat="1" ht="12.75" customHeight="1" x14ac:dyDescent="0.3">
      <c r="A23" s="24">
        <v>22</v>
      </c>
      <c r="B23" s="27" t="s">
        <v>549</v>
      </c>
      <c r="C23" s="26" t="s">
        <v>488</v>
      </c>
      <c r="D23" s="13"/>
      <c r="E23" s="13"/>
      <c r="F23" s="13"/>
    </row>
    <row r="24" spans="1:9" s="12" customFormat="1" ht="12.75" customHeight="1" x14ac:dyDescent="0.3">
      <c r="A24" s="24">
        <v>23</v>
      </c>
      <c r="B24" s="27" t="s">
        <v>550</v>
      </c>
      <c r="C24" s="26" t="s">
        <v>489</v>
      </c>
      <c r="D24" s="13"/>
      <c r="E24" s="13"/>
      <c r="F24" s="13"/>
    </row>
    <row r="25" spans="1:9" s="12" customFormat="1" ht="12.75" customHeight="1" x14ac:dyDescent="0.3">
      <c r="A25" s="24">
        <v>24</v>
      </c>
      <c r="B25" s="26" t="s">
        <v>543</v>
      </c>
      <c r="C25" s="26" t="s">
        <v>490</v>
      </c>
    </row>
    <row r="26" spans="1:9" s="13" customFormat="1" ht="12.75" customHeight="1" x14ac:dyDescent="0.3">
      <c r="A26" s="24">
        <v>25</v>
      </c>
      <c r="B26" s="27" t="s">
        <v>571</v>
      </c>
      <c r="C26" s="26" t="s">
        <v>491</v>
      </c>
    </row>
    <row r="27" spans="1:9" s="12" customFormat="1" ht="12.75" customHeight="1" x14ac:dyDescent="0.3">
      <c r="A27" s="24">
        <v>26</v>
      </c>
      <c r="B27" s="27" t="s">
        <v>563</v>
      </c>
      <c r="C27" s="26" t="s">
        <v>492</v>
      </c>
      <c r="D27" s="13"/>
      <c r="E27" s="13"/>
      <c r="F27" s="13"/>
      <c r="G27" s="13"/>
      <c r="H27" s="13"/>
      <c r="I27" s="13"/>
    </row>
    <row r="28" spans="1:9" s="12" customFormat="1" ht="12.75" customHeight="1" x14ac:dyDescent="0.3">
      <c r="A28" s="24">
        <v>27</v>
      </c>
      <c r="B28" s="26" t="s">
        <v>551</v>
      </c>
      <c r="C28" s="26" t="s">
        <v>493</v>
      </c>
    </row>
    <row r="29" spans="1:9" s="13" customFormat="1" ht="12.75" customHeight="1" x14ac:dyDescent="0.3">
      <c r="A29" s="24">
        <v>28</v>
      </c>
      <c r="B29" s="27" t="s">
        <v>598</v>
      </c>
      <c r="C29" s="26" t="s">
        <v>494</v>
      </c>
    </row>
    <row r="30" spans="1:9" s="12" customFormat="1" ht="12.75" customHeight="1" x14ac:dyDescent="0.3">
      <c r="A30" s="24">
        <v>29</v>
      </c>
      <c r="B30" s="26" t="s">
        <v>552</v>
      </c>
      <c r="C30" s="26" t="s">
        <v>495</v>
      </c>
    </row>
    <row r="31" spans="1:9" s="12" customFormat="1" ht="12.75" customHeight="1" x14ac:dyDescent="0.3">
      <c r="A31" s="24">
        <v>30</v>
      </c>
      <c r="B31" s="26" t="s">
        <v>572</v>
      </c>
      <c r="C31" s="26" t="s">
        <v>496</v>
      </c>
    </row>
    <row r="32" spans="1:9" s="12" customFormat="1" ht="12.75" customHeight="1" x14ac:dyDescent="0.3">
      <c r="A32" s="24">
        <v>31</v>
      </c>
      <c r="B32" s="26" t="s">
        <v>573</v>
      </c>
      <c r="C32" s="26" t="s">
        <v>497</v>
      </c>
    </row>
    <row r="33" spans="1:17" s="12" customFormat="1" ht="12.75" customHeight="1" x14ac:dyDescent="0.3">
      <c r="A33" s="24">
        <v>32</v>
      </c>
      <c r="B33" s="26" t="s">
        <v>574</v>
      </c>
      <c r="C33" s="26" t="s">
        <v>498</v>
      </c>
    </row>
    <row r="34" spans="1:17" s="12" customFormat="1" ht="12.75" customHeight="1" x14ac:dyDescent="0.3">
      <c r="A34" s="24">
        <v>33</v>
      </c>
      <c r="B34" s="26" t="s">
        <v>575</v>
      </c>
      <c r="C34" s="26" t="s">
        <v>499</v>
      </c>
    </row>
    <row r="35" spans="1:17" s="12" customFormat="1" ht="12.75" customHeight="1" x14ac:dyDescent="0.3">
      <c r="A35" s="24">
        <v>34</v>
      </c>
      <c r="B35" s="26" t="s">
        <v>576</v>
      </c>
      <c r="C35" s="26" t="s">
        <v>500</v>
      </c>
    </row>
    <row r="36" spans="1:17" s="13" customFormat="1" ht="12.75" customHeight="1" x14ac:dyDescent="0.3">
      <c r="A36" s="24">
        <v>35</v>
      </c>
      <c r="B36" s="27" t="s">
        <v>567</v>
      </c>
      <c r="C36" s="26" t="s">
        <v>501</v>
      </c>
    </row>
    <row r="37" spans="1:17" s="12" customFormat="1" ht="12.75" customHeight="1" x14ac:dyDescent="0.3">
      <c r="A37" s="24">
        <v>36</v>
      </c>
      <c r="B37" s="26" t="s">
        <v>577</v>
      </c>
      <c r="C37" s="26" t="s">
        <v>502</v>
      </c>
    </row>
    <row r="38" spans="1:17" s="13" customFormat="1" ht="12.75" customHeight="1" x14ac:dyDescent="0.3">
      <c r="A38" s="24">
        <v>37</v>
      </c>
      <c r="B38" s="27" t="s">
        <v>578</v>
      </c>
      <c r="C38" s="26" t="s">
        <v>503</v>
      </c>
    </row>
    <row r="39" spans="1:17" s="12" customFormat="1" ht="12.75" customHeight="1" x14ac:dyDescent="0.3">
      <c r="A39" s="24">
        <v>38</v>
      </c>
      <c r="B39" s="26" t="s">
        <v>579</v>
      </c>
      <c r="C39" s="26" t="s">
        <v>504</v>
      </c>
    </row>
    <row r="40" spans="1:17" s="12" customFormat="1" ht="12.75" customHeight="1" x14ac:dyDescent="0.3">
      <c r="A40" s="24">
        <v>39</v>
      </c>
      <c r="B40" s="27" t="s">
        <v>564</v>
      </c>
      <c r="C40" s="26" t="s">
        <v>505</v>
      </c>
      <c r="D40" s="13"/>
      <c r="E40" s="13"/>
      <c r="F40" s="13"/>
      <c r="G40" s="13"/>
      <c r="H40" s="13"/>
      <c r="I40" s="13"/>
      <c r="J40" s="13"/>
      <c r="K40" s="13"/>
      <c r="L40" s="13"/>
      <c r="M40" s="13"/>
      <c r="N40" s="13"/>
      <c r="O40" s="13"/>
      <c r="P40" s="13"/>
      <c r="Q40" s="13"/>
    </row>
    <row r="41" spans="1:17" s="12" customFormat="1" ht="12.75" customHeight="1" x14ac:dyDescent="0.3">
      <c r="A41" s="24">
        <v>40</v>
      </c>
      <c r="B41" s="27" t="s">
        <v>565</v>
      </c>
      <c r="C41" s="26" t="s">
        <v>506</v>
      </c>
      <c r="D41" s="13"/>
      <c r="E41" s="13"/>
      <c r="F41" s="13"/>
      <c r="G41" s="13"/>
      <c r="H41" s="13"/>
      <c r="I41" s="13"/>
      <c r="J41" s="13"/>
      <c r="K41" s="13"/>
      <c r="L41" s="13"/>
      <c r="M41" s="13"/>
      <c r="N41" s="13"/>
      <c r="O41" s="13"/>
      <c r="P41" s="13"/>
      <c r="Q41" s="13"/>
    </row>
    <row r="42" spans="1:17" s="12" customFormat="1" ht="12.75" customHeight="1" x14ac:dyDescent="0.3">
      <c r="A42" s="24">
        <v>41</v>
      </c>
      <c r="B42" s="27" t="s">
        <v>555</v>
      </c>
      <c r="C42" s="26" t="s">
        <v>507</v>
      </c>
      <c r="D42" s="13"/>
      <c r="E42" s="13"/>
      <c r="F42" s="13"/>
      <c r="G42" s="13"/>
      <c r="H42" s="13"/>
      <c r="I42" s="13"/>
      <c r="J42" s="13"/>
      <c r="K42" s="13"/>
      <c r="L42" s="13"/>
      <c r="M42" s="13"/>
      <c r="N42" s="13"/>
      <c r="O42" s="13"/>
      <c r="P42" s="13"/>
      <c r="Q42" s="13"/>
    </row>
    <row r="43" spans="1:17" s="12" customFormat="1" ht="12.75" customHeight="1" x14ac:dyDescent="0.3">
      <c r="A43" s="24">
        <v>42</v>
      </c>
      <c r="B43" s="26" t="s">
        <v>556</v>
      </c>
      <c r="C43" s="26" t="s">
        <v>508</v>
      </c>
    </row>
    <row r="44" spans="1:17" s="12" customFormat="1" ht="12.75" customHeight="1" x14ac:dyDescent="0.3">
      <c r="A44" s="24">
        <v>43</v>
      </c>
      <c r="B44" s="26" t="s">
        <v>580</v>
      </c>
      <c r="C44" s="26" t="s">
        <v>509</v>
      </c>
    </row>
    <row r="45" spans="1:17" s="12" customFormat="1" ht="12.75" customHeight="1" x14ac:dyDescent="0.3">
      <c r="A45" s="24">
        <v>44</v>
      </c>
      <c r="B45" s="26" t="s">
        <v>581</v>
      </c>
      <c r="C45" s="26" t="s">
        <v>510</v>
      </c>
    </row>
    <row r="46" spans="1:17" s="12" customFormat="1" ht="12.75" customHeight="1" x14ac:dyDescent="0.3">
      <c r="A46" s="24">
        <v>45</v>
      </c>
      <c r="B46" s="26" t="s">
        <v>597</v>
      </c>
      <c r="C46" s="26" t="s">
        <v>511</v>
      </c>
    </row>
    <row r="47" spans="1:17" s="12" customFormat="1" ht="12.75" customHeight="1" x14ac:dyDescent="0.3">
      <c r="A47" s="24">
        <v>46</v>
      </c>
      <c r="B47" s="26" t="s">
        <v>582</v>
      </c>
      <c r="C47" s="26" t="s">
        <v>512</v>
      </c>
    </row>
    <row r="48" spans="1:17" s="12" customFormat="1" ht="12.75" customHeight="1" x14ac:dyDescent="0.3">
      <c r="A48" s="24">
        <v>47</v>
      </c>
      <c r="B48" s="26" t="s">
        <v>583</v>
      </c>
      <c r="C48" s="26" t="s">
        <v>513</v>
      </c>
    </row>
    <row r="49" spans="1:18" s="12" customFormat="1" ht="12.75" customHeight="1" x14ac:dyDescent="0.3">
      <c r="A49" s="24">
        <v>48</v>
      </c>
      <c r="B49" s="26" t="s">
        <v>557</v>
      </c>
      <c r="C49" s="26" t="s">
        <v>514</v>
      </c>
    </row>
    <row r="50" spans="1:18" s="12" customFormat="1" ht="12.75" customHeight="1" x14ac:dyDescent="0.3">
      <c r="A50" s="24">
        <v>49</v>
      </c>
      <c r="B50" s="26" t="s">
        <v>558</v>
      </c>
      <c r="C50" s="26" t="s">
        <v>515</v>
      </c>
    </row>
    <row r="51" spans="1:18" s="12" customFormat="1" ht="12.75" customHeight="1" x14ac:dyDescent="0.3">
      <c r="A51" s="24">
        <v>50</v>
      </c>
      <c r="B51" s="26" t="s">
        <v>584</v>
      </c>
      <c r="C51" s="26" t="s">
        <v>516</v>
      </c>
    </row>
    <row r="52" spans="1:18" s="12" customFormat="1" ht="12.75" customHeight="1" x14ac:dyDescent="0.3">
      <c r="A52" s="24">
        <v>51</v>
      </c>
      <c r="B52" s="27" t="s">
        <v>596</v>
      </c>
      <c r="C52" s="26" t="s">
        <v>517</v>
      </c>
      <c r="D52" s="13"/>
      <c r="E52" s="13"/>
      <c r="F52" s="13"/>
      <c r="G52" s="13"/>
      <c r="H52" s="13"/>
      <c r="I52" s="13"/>
      <c r="J52" s="13"/>
      <c r="K52" s="13"/>
      <c r="L52" s="13"/>
      <c r="M52" s="13"/>
      <c r="N52" s="13"/>
      <c r="O52" s="13"/>
      <c r="P52" s="13"/>
      <c r="Q52" s="13"/>
    </row>
    <row r="53" spans="1:18" s="12" customFormat="1" ht="12.75" customHeight="1" x14ac:dyDescent="0.3">
      <c r="A53" s="24">
        <v>52</v>
      </c>
      <c r="B53" s="27" t="s">
        <v>566</v>
      </c>
      <c r="C53" s="26" t="s">
        <v>518</v>
      </c>
      <c r="D53" s="13"/>
      <c r="E53" s="13"/>
      <c r="F53" s="13"/>
      <c r="G53" s="13"/>
      <c r="H53" s="13"/>
      <c r="I53" s="13"/>
      <c r="J53" s="13"/>
      <c r="K53" s="13"/>
      <c r="L53" s="13"/>
      <c r="M53" s="13"/>
      <c r="N53" s="13"/>
      <c r="O53" s="13"/>
      <c r="P53" s="13"/>
      <c r="Q53" s="13"/>
      <c r="R53" s="13"/>
    </row>
    <row r="54" spans="1:18" s="12" customFormat="1" ht="12.75" customHeight="1" x14ac:dyDescent="0.3">
      <c r="A54" s="24">
        <v>53</v>
      </c>
      <c r="B54" s="26" t="s">
        <v>559</v>
      </c>
      <c r="C54" s="26" t="s">
        <v>519</v>
      </c>
    </row>
    <row r="55" spans="1:18" s="12" customFormat="1" ht="12.75" customHeight="1" x14ac:dyDescent="0.3">
      <c r="A55" s="24">
        <v>54</v>
      </c>
      <c r="B55" s="27" t="s">
        <v>595</v>
      </c>
      <c r="C55" s="26" t="s">
        <v>520</v>
      </c>
      <c r="D55" s="13"/>
      <c r="E55" s="13"/>
      <c r="F55" s="13"/>
      <c r="G55" s="13"/>
      <c r="H55" s="13"/>
      <c r="I55" s="13"/>
      <c r="J55" s="13"/>
      <c r="K55" s="13"/>
      <c r="L55" s="13"/>
      <c r="M55" s="13"/>
      <c r="N55" s="13"/>
      <c r="O55" s="13"/>
      <c r="P55" s="13"/>
      <c r="Q55" s="13"/>
      <c r="R55" s="13"/>
    </row>
    <row r="56" spans="1:18" s="12" customFormat="1" ht="12.75" customHeight="1" x14ac:dyDescent="0.3">
      <c r="A56" s="24">
        <v>55</v>
      </c>
      <c r="B56" s="27" t="s">
        <v>560</v>
      </c>
      <c r="C56" s="26" t="s">
        <v>521</v>
      </c>
      <c r="D56" s="13"/>
      <c r="E56" s="13"/>
      <c r="F56" s="13"/>
      <c r="G56" s="13"/>
      <c r="H56" s="13"/>
      <c r="I56" s="13"/>
      <c r="J56" s="13"/>
      <c r="K56" s="13"/>
      <c r="L56" s="13"/>
      <c r="M56" s="13"/>
      <c r="N56" s="13"/>
      <c r="O56" s="13"/>
      <c r="P56" s="13"/>
      <c r="Q56" s="13"/>
      <c r="R56" s="13"/>
    </row>
    <row r="57" spans="1:18" s="12" customFormat="1" ht="12.75" customHeight="1" x14ac:dyDescent="0.3">
      <c r="A57" s="24">
        <v>56</v>
      </c>
      <c r="B57" s="27" t="s">
        <v>593</v>
      </c>
      <c r="C57" s="26" t="s">
        <v>522</v>
      </c>
      <c r="D57" s="13"/>
      <c r="E57" s="13"/>
      <c r="F57" s="13"/>
      <c r="G57" s="13"/>
      <c r="H57" s="13"/>
      <c r="I57" s="13"/>
      <c r="J57" s="13"/>
      <c r="K57" s="13"/>
      <c r="L57" s="13"/>
      <c r="M57" s="13"/>
      <c r="N57" s="13"/>
      <c r="O57" s="13"/>
      <c r="P57" s="13"/>
      <c r="Q57" s="13"/>
      <c r="R57" s="13"/>
    </row>
    <row r="58" spans="1:18" s="12" customFormat="1" ht="12.75" customHeight="1" x14ac:dyDescent="0.3">
      <c r="A58" s="24">
        <v>57</v>
      </c>
      <c r="B58" s="27" t="s">
        <v>594</v>
      </c>
      <c r="C58" s="26" t="s">
        <v>523</v>
      </c>
    </row>
    <row r="59" spans="1:18" s="12" customFormat="1" ht="12.75" customHeight="1" x14ac:dyDescent="0.3">
      <c r="A59" s="24">
        <v>58</v>
      </c>
      <c r="B59" s="26" t="s">
        <v>544</v>
      </c>
      <c r="C59" s="26" t="s">
        <v>524</v>
      </c>
    </row>
    <row r="60" spans="1:18" s="12" customFormat="1" ht="12.75" customHeight="1" x14ac:dyDescent="0.3">
      <c r="A60" s="24">
        <v>59</v>
      </c>
      <c r="B60" s="26" t="s">
        <v>585</v>
      </c>
      <c r="C60" s="26" t="s">
        <v>525</v>
      </c>
    </row>
    <row r="61" spans="1:18" s="12" customFormat="1" ht="12.75" customHeight="1" x14ac:dyDescent="0.3">
      <c r="A61" s="24">
        <v>60</v>
      </c>
      <c r="B61" s="26" t="s">
        <v>586</v>
      </c>
      <c r="C61" s="26" t="s">
        <v>526</v>
      </c>
    </row>
    <row r="62" spans="1:18" s="12" customFormat="1" ht="12.75" customHeight="1" x14ac:dyDescent="0.3">
      <c r="A62" s="24">
        <v>61</v>
      </c>
      <c r="B62" s="26" t="s">
        <v>545</v>
      </c>
      <c r="C62" s="26" t="s">
        <v>527</v>
      </c>
    </row>
    <row r="63" spans="1:18" s="12" customFormat="1" ht="12.75" customHeight="1" x14ac:dyDescent="0.3">
      <c r="A63" s="24">
        <v>62</v>
      </c>
      <c r="B63" s="26" t="s">
        <v>587</v>
      </c>
      <c r="C63" s="26" t="s">
        <v>528</v>
      </c>
    </row>
    <row r="64" spans="1:18" s="12" customFormat="1" ht="12.75" customHeight="1" x14ac:dyDescent="0.3">
      <c r="A64" s="24">
        <v>63</v>
      </c>
      <c r="B64" s="26" t="s">
        <v>592</v>
      </c>
      <c r="C64" s="26" t="s">
        <v>529</v>
      </c>
    </row>
    <row r="65" spans="1:3" s="12" customFormat="1" ht="12.75" customHeight="1" x14ac:dyDescent="0.3">
      <c r="A65" s="24">
        <v>64</v>
      </c>
      <c r="B65" s="26" t="s">
        <v>561</v>
      </c>
      <c r="C65" s="26" t="s">
        <v>530</v>
      </c>
    </row>
    <row r="66" spans="1:3" s="12" customFormat="1" ht="12.75" customHeight="1" x14ac:dyDescent="0.3">
      <c r="A66" s="24">
        <v>65</v>
      </c>
      <c r="B66" s="26" t="s">
        <v>588</v>
      </c>
      <c r="C66" s="26" t="s">
        <v>531</v>
      </c>
    </row>
    <row r="67" spans="1:3" s="12" customFormat="1" ht="12.75" customHeight="1" x14ac:dyDescent="0.3">
      <c r="A67" s="24">
        <v>66</v>
      </c>
      <c r="B67" s="26" t="s">
        <v>589</v>
      </c>
      <c r="C67" s="26" t="s">
        <v>532</v>
      </c>
    </row>
    <row r="68" spans="1:3" s="12" customFormat="1" ht="12.75" customHeight="1" x14ac:dyDescent="0.3">
      <c r="A68" s="24">
        <v>67</v>
      </c>
      <c r="B68" s="26" t="s">
        <v>590</v>
      </c>
      <c r="C68" s="26" t="s">
        <v>533</v>
      </c>
    </row>
    <row r="69" spans="1:3" s="12" customFormat="1" ht="12.75" customHeight="1" x14ac:dyDescent="0.3">
      <c r="A69" s="24">
        <v>68</v>
      </c>
      <c r="B69" s="26" t="s">
        <v>562</v>
      </c>
      <c r="C69" s="26" t="s">
        <v>534</v>
      </c>
    </row>
    <row r="70" spans="1:3" s="12" customFormat="1" ht="12.75" customHeight="1" x14ac:dyDescent="0.3">
      <c r="A70" s="24">
        <v>69</v>
      </c>
      <c r="B70" s="26" t="s">
        <v>546</v>
      </c>
      <c r="C70" s="26" t="s">
        <v>535</v>
      </c>
    </row>
    <row r="71" spans="1:3" s="12" customFormat="1" ht="12.75" customHeight="1" x14ac:dyDescent="0.3">
      <c r="A71" s="24">
        <v>70</v>
      </c>
      <c r="B71" s="26" t="s">
        <v>591</v>
      </c>
      <c r="C71" s="26" t="s">
        <v>536</v>
      </c>
    </row>
    <row r="72" spans="1:3" s="12" customFormat="1" ht="12.75" customHeight="1" x14ac:dyDescent="0.3">
      <c r="A72" s="24">
        <v>71</v>
      </c>
      <c r="B72" s="26" t="s">
        <v>547</v>
      </c>
      <c r="C72" s="26" t="s">
        <v>537</v>
      </c>
    </row>
  </sheetData>
  <phoneticPr fontId="0" type="noConversion"/>
  <pageMargins left="0.74803149606299213" right="0.74803149606299213" top="0.98425196850393704" bottom="0.98425196850393704" header="0" footer="0"/>
  <pageSetup paperSize="8"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4</vt:i4>
      </vt:variant>
    </vt:vector>
  </HeadingPairs>
  <TitlesOfParts>
    <vt:vector size="8" baseType="lpstr">
      <vt:lpstr>Oprema</vt:lpstr>
      <vt:lpstr>Pojasnila k obrazcu</vt:lpstr>
      <vt:lpstr>Klasifikacija - Uni-Leeds</vt:lpstr>
      <vt:lpstr>Klasifikacij MERIL</vt:lpstr>
      <vt:lpstr>'Klasifikacija - Uni-Leeds'!Področje_tiskanja</vt:lpstr>
      <vt:lpstr>Oprema!Področje_tiskanja</vt:lpstr>
      <vt:lpstr>'Pojasnila k obrazcu'!Področje_tiskanja</vt:lpstr>
      <vt:lpstr>'Klasifikacija - Uni-Leeds'!Tiskanje_naslovov</vt:lpstr>
    </vt:vector>
  </TitlesOfParts>
  <Company>Javna agencija za raziskovalno dejavnost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Oprema 2019 - avgust</dc:title>
  <dc:creator>ARRS</dc:creator>
  <cp:lastModifiedBy>Grošelj Nevenka</cp:lastModifiedBy>
  <cp:lastPrinted>2019-01-23T07:51:02Z</cp:lastPrinted>
  <dcterms:created xsi:type="dcterms:W3CDTF">2009-06-15T12:06:31Z</dcterms:created>
  <dcterms:modified xsi:type="dcterms:W3CDTF">2020-11-04T13:58:07Z</dcterms:modified>
</cp:coreProperties>
</file>