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40" windowHeight="12360" activeTab="0"/>
  </bookViews>
  <sheets>
    <sheet name="List1" sheetId="1" r:id="rId1"/>
    <sheet name="List2" sheetId="2" r:id="rId2"/>
    <sheet name="List3" sheetId="3" r:id="rId3"/>
  </sheets>
  <definedNames>
    <definedName name="_xlnm.Print_Area" localSheetId="0">'List1'!$A$1:$AN$29</definedName>
  </definedNames>
  <calcPr fullCalcOnLoad="1"/>
</workbook>
</file>

<file path=xl/sharedStrings.xml><?xml version="1.0" encoding="utf-8"?>
<sst xmlns="http://schemas.openxmlformats.org/spreadsheetml/2006/main" count="468" uniqueCount="277">
  <si>
    <t xml:space="preserve">Determination of:
Absolute molar mass averages of polymers
Molar mass distribution (polydispersity) of polymers
Average macromolecular size (average radius of gyration)
</t>
  </si>
  <si>
    <t>KI 10531, KI 10531/1</t>
  </si>
  <si>
    <t>Uporaba opreme je omejena in je možna samo po dogovoru.</t>
  </si>
  <si>
    <t>Use of equipment is limited and is only possible by appointment.</t>
  </si>
  <si>
    <t>Gojenje eksperimentalnih živali.</t>
  </si>
  <si>
    <t xml:space="preserve">Hausing of experimental animals.
Growing experimental animals.
</t>
  </si>
  <si>
    <t>Simon Horvat</t>
  </si>
  <si>
    <t>Sistem za gojenje živali za delo s patogeni drugega varnostnega razreda, Modul IVC</t>
  </si>
  <si>
    <t>K1 10532</t>
  </si>
  <si>
    <t>Sistem za gojenje živali za delo s patogeni drugega varnostnega razreda, Elektroporator</t>
  </si>
  <si>
    <t>K1 10303</t>
  </si>
  <si>
    <t>Biorad Gene Pulser  Xcell</t>
  </si>
  <si>
    <t xml:space="preserve">Elektroporator se nahaja v laboratoriju za biotehnologijo (L12) v celičnem laboratoriju 106 (varnostni razred 2). </t>
  </si>
  <si>
    <t>Electroporator can be found in the department of biotecnology  L12 in the  cell culture  106 (safety level 2) laboratory</t>
  </si>
  <si>
    <t xml:space="preserve">Elektroporator se uporablja za vnos plazmidne DNA v prokariontske in evkariontkske celice. </t>
  </si>
  <si>
    <t xml:space="preserve">Electroporator is used to facilitate entry of plasmid DNA into pro and eu kariont cells. </t>
  </si>
  <si>
    <t>Isothermal Titration Calorimetry (ITC) is the gold standard for measuring biomolecular interactions.  ITC simultaneously determines all binding parameters (n, K, ∆H and ΔS) in a single experiment – information that cannot be obtained from any other method.</t>
  </si>
  <si>
    <t>Sistem za gojenje živali za delo s patogeni drugega varnostnega razreda: Modul opreme za anestezijo, Lumi-Box, 1.sklop</t>
  </si>
  <si>
    <t>KI 10530, KI 10276, KI 9998</t>
  </si>
  <si>
    <t>Radovan Komel</t>
  </si>
  <si>
    <t>Branka Korošec</t>
  </si>
  <si>
    <t>The laboratory for exerimental animals for work with pathogens second security class - IVC</t>
  </si>
  <si>
    <t xml:space="preserve">Do opreme za vzrejo živali je dostop na dnevni bazi, za opremo menjave in čišlenja kletk na tedenski bazi. Do določenih kosov opreme namenjenih za izvajanje postopkov na živalih (aparat za anestezijo, laminar) se dosopta po potrebi gleden an vrsto poskusa </t>
  </si>
  <si>
    <t xml:space="preserve">Equipment for breeding animals is accessible on a daily basis, whereas equipement for cage washing and changing on a weekly basis. Some aparati are used on demand (anestesia aparatus, procedure laminar flow etc) whenever needed for certain experiments. </t>
  </si>
  <si>
    <t>Oprema je namenjena vzreji poskusinh živali ter izvedbi poskusov in vivo.</t>
  </si>
  <si>
    <t>Equipmetn is dedicated for animal breeding and performing in vivo experiments.</t>
  </si>
  <si>
    <t>MESEČNO POROČILO - JUNIJ 2012</t>
  </si>
  <si>
    <t>Instrument omogoča: eno- in večtočkovno določitev specifične površine prahov, katalizatorjev, adsorbentov, tabletk, filmov, gelov, kompozitov, polnil, rudnin itd. na osnovi B.E.T. adsorpcijske izoterme v območju od 0.001 do preko 3000 m2/g; določevanje Langmuirjeve površine; določevanje Freundlichovih in Temkinovih izoterm; določevanje volumna por in porazdelitve velikosti por v območju od 0.35 do 500 nm ter evaluacijo rezultatov meritev z uporabo različnih metod (mikropore: MP metoda, t-plot, alfa-S plot, Dubinin-Raduškevič metoda, Dubinin-Astakhov metoda, Horvath-Kawazoe metoda; mezo- in makropore: BJH metoda); analizo adsorpcijskih/desorpcijskih izoterm v celotnem območju mikro- in mezopor z uporabo DFT (Density Functional Theory) metode; določitev volumna in oblike por ter porazdelitve površine por in površinske energije v odvisnosti od velikosti por; določevanje adsorpcijskih/desorpcijskih izoterm in toplote adsorpcije z uporabo različnih adsorbatov (N2, Ar, Kr, CO, CO2, H2, He, voda, ogljikovodiki (benzen, toluen)), ciklično izvajanje adsorpcijskih/desorpcijskih izoterm v poljubno izbranem območju tlakov; določevanje hitrosti adsorpcije različnih adsorbatov na površino adsorbentov pri izbranem tlaku; določitev kislinsko-bazičnih lastnosti katalizatorjev, adsorbentov in drugih trdnih snovi, tj. koncentracije in porazdelitve jakosti kislinsko-bazičnih centrov na površini materiala z uporabo statične (volumetrične) metode; selektivno določitev specifične površine aktivnih faz in stopnje disperzije kovinskih skupkov na nosilcih (katalizatorjih) s kemisorpcijo ogljikovega monoksida, vodika, metana, dušikovih oksidov, amoniaka in drugih kemijsko aktivnih plinov z uporabo statične (volumetrične) metode; določitev jakosti in toplote kemisorpcije različnih adsorbatov na površino trdnih materialov.</t>
  </si>
  <si>
    <t>The device enables: determination of single- and multipoint BET surface area of solid materials in the range of 0.001-3000 m2/g; determination of Langmuir surface area; determination of Freundlich and Temkin isotherms; determination of pore volume and pore area distributions in the range 0.35-500 nm and the evaluation of results by means of various methods (such as MP method, t-plot, alpha-S plot, Dubinin-Radushkevich method, Dubinin-Astakhov method, Horvath-Kavazoe method, BJH method, etc.); analysis of adsorption/desorption isotherms by means of DFT (Density Functional Theory) method in the entire range of micro- and mesopores; determination of adsorption/desorption isotherms and heat of adsorption by using various adsorbates (N2, Ar, Kr, CO, CO2, H2, He, water vapour, saturated and unsaturated hydrocarbons); cyclic determination of adsorption/desorption isotherms in the selected pressure range; determination of rate of adsorption of various adsorbates on the surface of investigated solid at a selected pressure; determination of acidic/basic properties of catalysts and other solids by means of static (volumetric) method; determination of active metal area, crystallite size, active metal dispersion, heat of chemical adsorption, strong and weak chemisorption by means of static (volumetric) chemisorption method.</t>
  </si>
  <si>
    <t>Trajanje izvedbe analiz: 5-7 dni.</t>
  </si>
  <si>
    <t>Sample turnaround time: 5-7 days.</t>
  </si>
  <si>
    <t xml:space="preserve">Za pripravo mešanic polimerov ali kompozitov je potrebno poklicati skrbnika instrumenta ali vodjo Laboratorija za polimerno kemijo in tehnologijo. Čas za izvedbo meritev običajno ni daljši od 1 tedna.  </t>
  </si>
  <si>
    <t xml:space="preserve">To prepare blends or composites it is necessary to contact caretaker or head of Laboratory for Polymer Chemistry and Technology. Waiting time is usually not longer than one week. </t>
  </si>
  <si>
    <t>Igor Mekjavić</t>
  </si>
  <si>
    <t>VP-ITC je instrument kupljen in uporabljen znotraj konzorcija treh laboratorijev s Kemijskega inštituta in enega iz Leka. Ocena (groba) cene ure za zunanje uporabnike temelji na njeni nabavni vrednosti (oziroma stroških amortizacije), stroških dela in materialov. Odstopanje od te cene je možno glede na različne dejavnike. Uporaba aparature - po dogovoru s skrbnico.</t>
  </si>
  <si>
    <t>VP-ITC is an instrument bought and used by the group of laboratories from the National Institute of Chemistry and by the company Lek.  We are offering a rough estimation of a service price  for external users. This includes the purchase price of the instrument (or amortization), costs of work and materials. The price may vary due to several factors. External users should contact the person responsible for the equipment.</t>
  </si>
  <si>
    <t xml:space="preserve">Meritve kadarkoli (24 ur na dan, 365 dni v letu) po predhodnem dogovoru. </t>
  </si>
  <si>
    <t xml:space="preserve">Measurements available during 24 hours, 365 days a year at any time, after prelimenary agreement. </t>
  </si>
  <si>
    <t xml:space="preserve">Trajanje izvedbe analiz: 5-7 dni. </t>
  </si>
  <si>
    <t xml:space="preserve">Trajanje izvedbe poskusov: 5 do 15 delovnih dni. </t>
  </si>
  <si>
    <t xml:space="preserve">Duration of catalytic tests: 5 to 15 working days. </t>
  </si>
  <si>
    <t>J3-3617</t>
  </si>
  <si>
    <t>L3-3654</t>
  </si>
  <si>
    <t>Irena Vovk</t>
  </si>
  <si>
    <t>P1-0005</t>
  </si>
  <si>
    <t>LC-MS (Tekočinski kromatograf sklopljen z masnim spektrometrom)</t>
  </si>
  <si>
    <t>KI11566</t>
  </si>
  <si>
    <t>Določanje analitev na osnovi MS po separaciji s tekočinsko kromatografijo visoke ločljivosti.</t>
  </si>
  <si>
    <t>Determination of analytes based on MS after separation by high-performance liqid chromatography.</t>
  </si>
  <si>
    <t xml:space="preserve">The laboratory for exerimental animals for work with pathogens second security class: anesthesia, Lumi-Box, 1. part
 </t>
  </si>
  <si>
    <t>Letno opremo uporabljamo na preko 70 programov in projektov. Seznam po letih in za leto 2012 je dostopen na naslovu: http://www.nmr.ki.si/research_publications/research_publications.html</t>
  </si>
  <si>
    <t>Delo na opremi poteka na preko 70 programih in projektih. Za leto 2012 je seznam programov in projektov objavljen na: http://www.nmr.ki.si/research_publications/research_publications.html</t>
  </si>
  <si>
    <t>Delo na opremi poteka v okviru preko 70 programov in projektov. Za leto 2012 je seznam programov in projektov objavljen na: http://www.nmr.ki.si/research_publications/research_publications.html</t>
  </si>
  <si>
    <t>Letno opremo uporabljamo za preko 70 programov in projektov. Seznam po letih in za leto 2011 je dostopen na naslovu: http://www.nmr.ki.si/research/research.htm</t>
  </si>
  <si>
    <t>Delo na opremi poteka na preko 70 programov in projektov. Za leto 2012 je seznam programov in projektov objavljen na: http://www.nmr.ki.si/research_publications/research_publications.html</t>
  </si>
  <si>
    <t xml:space="preserve">P1-0034 </t>
  </si>
  <si>
    <t>L1-4276</t>
  </si>
  <si>
    <t>Johannes T van Elteren, Vid Simon Šelih, Martin Šala, Bojan Budič</t>
  </si>
  <si>
    <t>J1-4029</t>
  </si>
  <si>
    <t>Johannes T van Elteren, Vid Simon Šelih</t>
  </si>
  <si>
    <t>J1―4305</t>
  </si>
  <si>
    <t>Gregor Anderluh</t>
  </si>
  <si>
    <t>J1-4170</t>
  </si>
  <si>
    <t>J3-4011</t>
  </si>
  <si>
    <t>J1-4268</t>
  </si>
  <si>
    <t>L2-4166</t>
  </si>
  <si>
    <t>J3―4108</t>
  </si>
  <si>
    <t>Veronika Kralj Iglič</t>
  </si>
  <si>
    <t>Alja Oblak</t>
  </si>
  <si>
    <t>J4-4306</t>
  </si>
  <si>
    <t>The hyphenated analytical LA-ICP-MS system consists of two components: a laser ablation unit (LA) for direct microsampling of solid materials, and an inductively coupled plasma mass spectrometer (ICP-MS) for the detection of practicaly all elements of the periodic table. The ICP-MS unit can also be separately used for elemental analysis of various solutions. LA-ICP-MS is an advanced instrument used for surface and depth microprofiling (mapping) of solid materials for trace and ultratrace element analysis and can be applied in different fields, such as material science R&amp;D, farmaceutics, medicine, biology, archeology, forensics, geology, etc.</t>
  </si>
  <si>
    <t>P1-0034</t>
  </si>
  <si>
    <t>MultiMode V Scanning Probe Microscope (Veeco Instruments Inc.)</t>
  </si>
  <si>
    <t>Trenutno je oprema na voljo zgolj partnerjem pri nakupu opreme, ki obsegajo raziskovalce na KI ter zunanje solastnike iz FKKT, FFA, IJS in FS MB.</t>
  </si>
  <si>
    <t>Access to the machine is limited to partners, which claim a share. These are employes of different laboratories of NIC, Faculty of chemistry and chemical technology, Faculty of pharmacy and Faculty of mechanical engineering MB.</t>
  </si>
  <si>
    <t>Karakterizacija vse vrste materialov na molekularnem nivoju. Možnost meritev v sistemih med njihovim delovanjem ter uporaba v bioloških sistemih pri pogojih, ki so prisotni v njihovih naravnih okoljih.</t>
  </si>
  <si>
    <t>Characterisation of different materials at the molecular level. Possiblity of in situ measurements and use to analyse biological systems in their living environment.</t>
  </si>
  <si>
    <t>Computer Controlled Device for Characterization of Catalysts and Solid Materials (Micromeritics, AutoChem II 2920)</t>
  </si>
  <si>
    <t>Instrument omogoča računalniško podprto karakterizacijo katalizatorjev z naslednjimi metodami: temperaturno-programirana redukcija (-100 - 1100 stopinj Celzija), temperaturno-programirana oksidacija, temperaturno-programirana desorpcija (med drugim določitev kislinsko-bazičnih lastnosti katalizatorjev, adsorbentov in drugih trdnih snovi, tj. koncentracije in porazdelitve jakosti kislinsko-bazičnih centrov na površini materiala, določitev toplote adsorpcije z uporabo različnih adsorbatov (npr. CO, CO2, H2, NH3, voda, ogljikovodiki (npr. benzen, toluen, piridin) na površini trdnih materialov), temperaturno-programirana reakcija, kemisorpcijska analiza (selektivno določitev specifične površine aktivnih faz in stopnje disperzije kovinskih skupkov na nosilcih (katalizatorjih) s kemisorpcijo ogljikovega monoksida, vodika, metana, dušikovih oksidov, amoniaka in drugih kemijsko aktivnih plinov z uporabo dinamične metode), enotočkovna določitev BET specifične površine.</t>
  </si>
  <si>
    <t>Cena za uporabo raziskovalne opreme            ( v EUR/ uro)</t>
  </si>
  <si>
    <t>Struktura lastne cene za uporabo raziskovalne opreme  ( v EUR/uro)</t>
  </si>
  <si>
    <t>The instrument enables computer assisted characterization of catalysts by means of the following techniques: temperature-programmed reduction (-100 – 1100 deg. Centigrade), temperature-programmed oxidation, temperature-programmed desorption (determination of acidic/basic properties of catalysts and other solids, determination of heat of adsorption by using various adsorbates such as CO, CO2, H2, water vapour, saturated and unsaturated hydrocarbons (e.g., benzene, toluene, pyridine)), temperature-programmed reaction, chemisorption analysis (determination of active metal area, crystallite size, active metal dispersion by means of dynamic chemisorption method using various probe molecules such as carbon monoxide, hydrogen, methane, nitrogen oxides, ammonia etc.), single-point determination of BET surface area.</t>
  </si>
  <si>
    <t>P2-0152</t>
  </si>
  <si>
    <t>BI-BG/09-10-003</t>
  </si>
  <si>
    <t>Computer Controlled Device for Determination of Textural and Adsorption Properties of Catalysts and Solid Materials (Micromeritics, ASAP 2020 MP/C)</t>
  </si>
  <si>
    <t>100% - 97% uporaba, 3% vzdrževanje in servis (ob 24-7 delavniku)</t>
  </si>
  <si>
    <t>P1-0021</t>
  </si>
  <si>
    <t>P2-0148</t>
  </si>
  <si>
    <t>Janez Levec</t>
  </si>
  <si>
    <t>00849</t>
  </si>
  <si>
    <t>Paket 10</t>
  </si>
  <si>
    <t>Apolonija Bedina Zavec</t>
  </si>
  <si>
    <t>Automatic Lab Reactor/LabMax with ASI REACTIR 1000</t>
  </si>
  <si>
    <t>Laboratorijski Reaktor/LabMax z FTIR analizatorjem</t>
  </si>
  <si>
    <t xml:space="preserve">Delo z reaktorjem je mogoče posredno ali neposredno. V prvem primeru naročeno študijo izvajajo sodelavci laboratorija, v drugem sodelavci delo le nadzirajo in nudijo strokovno pomoč, medtem ko eksperimente izvajajo sodelavci naročnika. </t>
  </si>
  <si>
    <t xml:space="preserve">There are two options for outside customers: (i) complete research work is carried out by laboratory coworkers, (ii) experimental work is performed by customer technicians while expertise is provided by laboratory staff. </t>
  </si>
  <si>
    <t xml:space="preserve">Zasledovanje poteka kemijskih reakcij in določanje kinetičnih parametrov reakcij, ki potekajo v kapljevinasti fazi pri rahlo povišanem tlaku. Časovna analiza reaktantov in produktov se izvaja v realnem času s pomočjo FTIR instrumenta. </t>
  </si>
  <si>
    <t>Laboratory type reactor with in-line FTIR analytical instrument</t>
  </si>
  <si>
    <t>P2-0145</t>
  </si>
  <si>
    <t xml:space="preserve">Laboratory twin screw extruder equiped with granulator and injection moulding machine. </t>
  </si>
  <si>
    <t>Laboratorijski dvopolžni ekstruder je primeren za pripravo manjših količin polimernih kompozitov z praškasimi polnili ali mešanic različnih polimerov. Pripravljen kompozit granuliramo, da je pripravljen za nadaljno predelavo. Z injekcijsko brizgalko lahko pripravimo epruvete za določevanje nateznih lastnosti.</t>
  </si>
  <si>
    <t xml:space="preserve">Laboratory twin-screw extruder is convenient for preparation of small quantities of polymer blends or composites with powder filler. Granules of composite can be prepared for further manufacturing. Using injection moulding machine we can prepare samples for tensile properties measurements.  </t>
  </si>
  <si>
    <t>800 MHz NMR spectrometer</t>
  </si>
  <si>
    <t xml:space="preserve">800 MHz NMR spektrometer služi študijam molekul in sistemov, ki zahtevajo visoko ločljivost in občutljivost. </t>
  </si>
  <si>
    <t>Isothermal Titration Calorimeter (VP-ITC, Microcal)</t>
  </si>
  <si>
    <t>Izotermalna titracijska kalorimetrija (ITC) je zlati standard za merjenje biomolekularnih interakcij. Z ITC lahko določimo parametre vezave med molekulami (n, K, ∆H in ΔS) istočasno v enem eksperimentu, kar je velika prednost, saj nam tega ne nudi nobena druga metoda.</t>
  </si>
  <si>
    <t>Izotermalni titracijski kalorimeter (VP-ITC, Microcal)</t>
  </si>
  <si>
    <t>HPLC chromatograph</t>
  </si>
  <si>
    <t>Opremo lahko uporabljajo usposobljeni operaterji ali pa separacijo izvede tehnik laboratorija L-12. Prednost uporabe inštrumenta imajo člani programske skupine P4-176 ter raziskovalci Kemijskega inštituta. Za zunanje uporabnike bo pripravljen cenik ko se bo pojavil večji interes za uporabo inštrumenta. Doslej smo omogočili uporabo inštrumenta za manjše analize brezplačno.</t>
  </si>
  <si>
    <t xml:space="preserve">Naprava je namenjana za separacijo proteinov in peptidov iz bioloških vzorcev. Doslej so bili to večinoma rekombinantni proteini ter peptidi označeni z različnimi reagenti. Naprava ima UV detektor in je računalniško krmiljena. </t>
  </si>
  <si>
    <t>Na spletni strani NMR centra je vzpostavljen pregleden in uporaben rezervacijski sistem, preko katerega si lahko uporabniki  rezervirajo termine za delo. Projekte, za katere bodo potekale NMR meritve, potrjuje Programski svet NMR centra. Največji uporabniki so raziskovalci s KI, IJS, farmacevtsjkih podjetij Krka in Lek.</t>
  </si>
  <si>
    <t xml:space="preserve">We have established transperent reservation system on the NMR centre web page, where our users can make the reservation of the time period for their work. Projects of NMR measurments are confirmed by Programm Council of the NMR centre. The largest users of 800 MHz NMR spectrometer are researchers from NIC, IJS and pharmaceutic companies Krka and Lek.   </t>
  </si>
  <si>
    <t>800 MHz NMR spectrometer is used for studies of molecules and systems that require high resolution and sensitivity.</t>
  </si>
  <si>
    <t>Rezervacija uporabe sonde poteka sočasno z rezervacijo 800 MHz spektrometra. Največji uporabniki so raziskovalci s KI, Krke in Leka.</t>
  </si>
  <si>
    <t>Booking the use of the probe takes place simultaneously with the reservation of 800 MHz spectrometer. The biggest users are researchers from NIC, Krka and Lek.</t>
  </si>
  <si>
    <t xml:space="preserve">Hladna sonda omogoča izredno visoko občutljivost meritev. Primerna je tudi za študij nizkih koncentracij vzorcev. </t>
  </si>
  <si>
    <t>Cold probe enables extremely high sensitivity measurements. It is suitable for the study of low concentration samples.</t>
  </si>
  <si>
    <t>Probes and accessories for the 800 MHz NMR spectrometer</t>
  </si>
  <si>
    <t>Pretočni citometer s sorterjem Epics Altra</t>
  </si>
  <si>
    <t>Člani skupin konzorcija imajo prednost pri uporabi pretočnega citometra. Druge raziskovalne organizacije imajo dostop ob predhodni rezervaciji. Cena uporabe citometra je izračunana iz vrednosti mašine, tekočih stroškov stroškov servisiranja in časa uporabe. Za delo na citometru mora biti oseba ustrezno usposobljena.</t>
  </si>
  <si>
    <t xml:space="preserve">Members of the consortium have priority in using the cytometer. Other research organizations  can use the equipment upon request. The cost of using the equipment is estimated from the value of the machine, running and servicing costs, and from the time used. Only qualified persons are allowed to use the Altra flow cytometer. </t>
  </si>
  <si>
    <t>Pretočni citometri omogočajo zaznavanje mikroskopskih delcev v tekočini. Delci eden za drugim prečkajo laserski žarek, citometer pa omogoča zbiranje in analizo njihove sipane svetlobe in sevane fluorescence. Altra omogoča sočasno pridobivanje mnogih citometričnih podatkov, poleg tega pa omogoča fizično ločevanje delcev glede na njihove značilnosti npr. ločevanje željene populacije celic od ostalih.</t>
  </si>
  <si>
    <t>Flow cytometry is a method in which measurements are performed on microscopic particles in liquid suspension, which flow one at a time through a focused laser beam. Light scattered and fluorescence emitted light from particles is collected and analysed. The Altra cytometer is capable of acquiring multiparameter flow cytometry data and also physically sort particles based on their properties, so as to purify populations of interest.</t>
  </si>
  <si>
    <t>Collaborative research</t>
  </si>
  <si>
    <t>HPLC with manual injector and fraction collector</t>
  </si>
  <si>
    <t>PCR Gradient Palm–Cycler (Corbett) (12) and Real time PCR Light Cycler 480 (Roche) (11)</t>
  </si>
  <si>
    <t>Druge raziskovalne organizacije imajo dostop ob predhodni rezervaciji. Dostop časovno ni omejen, v kolikor naprave niso zasedene. Ceno uporabe naprav izračunamo iz vrednosti aparature, tekočih stroškov, stroškov servisiranja, časa uporabe ter časa tehnične pomoči.</t>
  </si>
  <si>
    <t>Other research organizations  can use the equipment upon request. The costs  are estimated from the value of the apparatus, running and servicing costs,  time of usage, and hours of technical assistance.</t>
  </si>
  <si>
    <t xml:space="preserve">Z napravo PCR izvajamo verižno reakcijo s polimerazo (PCR). Naprava PCR v realnem času omogoča sprotno zasledovanje količine nastalega produkta in kvantitativno detekcijo nukleinskih kislin s pomočjo reakcije PCR. </t>
  </si>
  <si>
    <t>The polymerase chain reaction (PCR) is performed in a PCR thermal cycler. The LightCycler ® 480 Real-Time PCR System is a rapid high-throughput, plate-based real-time PCR amplification and detection instrument.</t>
  </si>
  <si>
    <t>P1-0104</t>
  </si>
  <si>
    <t>P1-0242</t>
  </si>
  <si>
    <t>P4-0176</t>
  </si>
  <si>
    <t>High-Temperature X-Ray Powder Diffractometer</t>
  </si>
  <si>
    <t>Meritve praškovnih difraktogramov pri temperaturah od sobne do 1200 st C (sledenje faznih sprememb in kristaliničnosti vzorcev v odvisnosti od temperature)</t>
  </si>
  <si>
    <t>Measurements of powder X-Ray diffractograms in the temperature interval from the room temperature up to 1200 degrees Celsius (to follow phase changes and crystallinity of samples as a function of temperature).</t>
  </si>
  <si>
    <t xml:space="preserve">Static and Dynamic Light Scattering Device for Light Scattering Measurements in Combination with Liquid Chromatography </t>
  </si>
  <si>
    <t>kontaktna oseba: dr. Ema Žagar (tel. št.: 01-4760203);
cena analize: se obračunava po efektivnih delovnih urah</t>
  </si>
  <si>
    <t>Contact person: dr. Ema Žagar 
Price analysis: is charged at the actual working hours</t>
  </si>
  <si>
    <t>Petar Djinović</t>
  </si>
  <si>
    <t>2002/2005</t>
  </si>
  <si>
    <t>www.nmr.ki.si in www.ki.si</t>
  </si>
  <si>
    <t>2004/2006</t>
  </si>
  <si>
    <t>http://www.ki.si/raziskovalne-enote/l11-laboratorij-za-biosintezo-in-biotransformacijo/</t>
  </si>
  <si>
    <t xml:space="preserve">Določanje:
absolutnih povprečij molskih mas polimerov
porazdelitvi molskih mas (polidisperznost) polimerov 
povprečno velikost makromolekul (povprečen radij sukanja)
kvaliteta izbranega topila (drugi virialni koeficient)
konformacija makromolekul v raztopini
interakcije različnih polimerov v raztopini
preferenčna solvatacija polimerov v večkomponentnih topilih
heterogenosti kemijske sestave polimerov </t>
  </si>
  <si>
    <t>Determination of:
Absolute molar mass averages of polymers
Molar mass distribution (polydispersity) of polymers
Average macromolecular size (average radius of gyration)
Solvent quality (second virial coefficient) 
Macromolecular conformation in solution
Interactions of polymers in solutions
Polymer preferential solvatation in multicomponent solvents
Heterogeneity of polymer chemical composition</t>
  </si>
  <si>
    <t>delo za trg</t>
  </si>
  <si>
    <t>zunanji naročniki</t>
  </si>
  <si>
    <t>Mitja Križman</t>
  </si>
  <si>
    <t xml:space="preserve">www.nmr.ki.si in www.ki.si </t>
  </si>
  <si>
    <t>P2-0150</t>
  </si>
  <si>
    <t>KI 6118, KI 6119, KI 6120, KI 6121</t>
  </si>
  <si>
    <t>KI 8484, KI 5278/2, KI 5279/1, KI 5278/3</t>
  </si>
  <si>
    <t>KI 7781, KI 7781/1, KI 7781/2</t>
  </si>
  <si>
    <t>KI 6777</t>
  </si>
  <si>
    <t>KI 7526, KI 7526/1</t>
  </si>
  <si>
    <t>KI 7612</t>
  </si>
  <si>
    <t>KI 7019</t>
  </si>
  <si>
    <t>KI 7023, KI 6962</t>
  </si>
  <si>
    <t>KI 8225, KI 8070</t>
  </si>
  <si>
    <t>KI 7842, KI 7747</t>
  </si>
  <si>
    <t>KI 8135, KI 8135/1, KI 8136, KI 8136/1</t>
  </si>
  <si>
    <t>KI 9326, KI 9304</t>
  </si>
  <si>
    <t>KI 9664, KI 9664/1</t>
  </si>
  <si>
    <t>KI 9798, KI 9797</t>
  </si>
  <si>
    <t>KI 9787</t>
  </si>
  <si>
    <t>KI 8711</t>
  </si>
  <si>
    <t>KI 8682, KI 8683</t>
  </si>
  <si>
    <t>KI 8391, KI 8391/1</t>
  </si>
  <si>
    <t>KI 10208</t>
  </si>
  <si>
    <t>11874</t>
  </si>
  <si>
    <t>Usposobljeni uporabniki sistema dostopajo do le-tega po predhodnem medsebojnem dogovoru in z dovoljenjem skrbnika sistema.</t>
  </si>
  <si>
    <t>Qualified users access to the system by a previous mutual agreement and with the permission of the system manager.</t>
  </si>
  <si>
    <t>Analitika anorganskih in organskih analitov, sistem je prednostno namenjen separacijam na osnovi ionske izmenjave.</t>
  </si>
  <si>
    <t xml:space="preserve">Analytics of inorganic and organic analytes. The primary system purpose are ion-exchange separations. </t>
  </si>
  <si>
    <t>Računalniško vodeni večfazni katalitski reaktor ima naslednje lastnosti: (i) omogoča računalniško podprto vodenje dvo- in trifaznih katalitskih reakcij pri temperaturah do 900 stopinj Celzija (z natančnostjo +/- 2 stopinji Celzija) in celokupnem tlaku do 100 bar (z natančnostjo +/- 0.2 bar) v kontinuirnem načinu obratovanja (kapalni LIR tokovni režim); (ii) opremljen je s šestimi elektronskimi regulatorji pretoka, s čimer omogoča kontrolirano in ločeno uvajanje več plinskih mešanic ter zagotavlja njihovo učinkovito mešanje pred vstopom plinaste faze v katalitski reaktor; (iii) reaktorski sistem je skonstruiran tako, da omogoča predgrevanje plinaste in kapljevinaste faze pred njunim vstopom v katalitski reaktor, v katerem se nahaja katalizator (do pet gramov); (iv) opremljen je s hladilnikom/kondenzatorjem kapljevinaste faze, ki deluje na Peltier-evem principu; (v) reaktorski sistem je opremljen z visokotlačnim separatorjem plinaste in kapljevinaste faze, pri čemer je zadrževani volumen kapljevinaste faze v separatorju manjši od 0.5 mililitra; (vi) reaktorski sistem je opremljen s HPLC črpalko, ki zagotavlja natančno uvajanje kapljevinaste faze v reaktorski sistem z volumskim pretokom od 0.01 do 5.0 ml/min; (vii) reaktorski sistem ima priključek za sklopitev z analiznim instrumentom (npr. s plinskim kromatografom) za analizo plinske faze ob izstopu iz katalitičnega sloja.</t>
  </si>
  <si>
    <t>Computer Controlled Multiphase Catalytic Reactor has the following properties: (i) the reactor unit enables to carry out computer-controlled two- or three-phase heterogeneously catalyzed reactions at temperatures up to 900 degrees Centigrade (precision +/- 2 deg. C) and pressures up to 100 bar (precision +/- 0.2 bar) in a continuous operating mode (LIR trickle-flow regime in the case of three-phase reactions); (ii) the reactor system is equipped with six electronic mass-flow controllers that enable controlled delivery of several gas mixtures to the top of the catalytic bed. The unit is equipped with a gas mixer that provides efficient mixing of fed gases before entering the catalytic reactor; (iii) the construction of reactor system enables preheating of both gas and liquid phase before entering the catalytic reactor; (iv) the unit enables testing of up to 5 grams of a solid catalyst in the catalytic reactor.; (v) the reactor is equipped with a high-pressure gas-liquid separator that is cooled by a Peltier-based cooler. Dead volume of the liquid phase in the separator is below 0.5 ml; (vi) the reactor system is equipped with a HPLC pump that enables accurate delivery of a feed liquid-phase in the volumetric range of 0.01-5.0 ml/min; (vii) the reactor system is designed in such a way that it enables to connect an analytical instrument (e.g. GC chromatograph) to the reactor outlet in order to perform representative analysis of gas phase discharged from the catalytic bed.</t>
  </si>
  <si>
    <t xml:space="preserve">Computer Controlled Multiphase Catalytic Reactor </t>
  </si>
  <si>
    <t>Majda Žigon</t>
  </si>
  <si>
    <t>Mirjana Liović</t>
  </si>
  <si>
    <t>Janko Jamnik</t>
  </si>
  <si>
    <t>EVIDENCA RAZISKOVALNE OPREME S PODATKI O MESEČNI UPORABI</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</si>
  <si>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</si>
  <si>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</si>
  <si>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</si>
  <si>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</si>
  <si>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</si>
  <si>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</si>
  <si>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</si>
  <si>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</si>
  <si>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</si>
  <si>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</si>
  <si>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</si>
  <si>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</si>
  <si>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</si>
  <si>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</si>
  <si>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</si>
  <si>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</si>
  <si>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Računalniško vodeni večfazni katalitski reaktor</t>
  </si>
  <si>
    <t>Paket 14</t>
  </si>
  <si>
    <t>Raziskovalna organizacija</t>
  </si>
  <si>
    <t xml:space="preserve">Šifra PS / IS (za P 14) </t>
  </si>
  <si>
    <t>LETO NABAVE</t>
  </si>
  <si>
    <t>Vir sofinanciranja iz javnih sredstev</t>
  </si>
  <si>
    <t>Opis postopka dostopa do opreme - (čas; največ 5 stavkov)</t>
  </si>
  <si>
    <t>Access of equipment</t>
  </si>
  <si>
    <t>Purpose of equipment and additional information</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</si>
  <si>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</si>
  <si>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</si>
  <si>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</si>
  <si>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</si>
  <si>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</si>
  <si>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</si>
  <si>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</si>
  <si>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</si>
  <si>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</si>
  <si>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</si>
  <si>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</si>
  <si>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Kemijski inštitut</t>
  </si>
  <si>
    <t>800 MHz NMR spektrometer</t>
  </si>
  <si>
    <t>Sistem za dvo-dimenzionalno analizo proteinov</t>
  </si>
  <si>
    <t>Tekočinski kromatograf visoke ločljivosti za hitro analitsko in preparativno separacijo proteinov in organskih spojin</t>
  </si>
  <si>
    <t xml:space="preserve">Kemijski inštitut </t>
  </si>
  <si>
    <t>Sonde in pomožna oprema za 800 MHz NMR spektrometer</t>
  </si>
  <si>
    <t xml:space="preserve">Elementni masni spektrometer z lasersko ablacijo </t>
  </si>
  <si>
    <t>Venčeslav Kaučič</t>
  </si>
  <si>
    <t xml:space="preserve">Mikroskop za prostorsko in časovno upodabljanje sprememb v živih celicah </t>
  </si>
  <si>
    <t xml:space="preserve">MiniLab mešalnik z injekcijskim vbrizgavanjem </t>
  </si>
  <si>
    <t>Sklop naprav za PCR in PCR v realnem času</t>
  </si>
  <si>
    <t>Rentgenski praškovni difraktometer za visokotemperaturne meritve</t>
  </si>
  <si>
    <t>Mikroskop na atomsko silo / vrstični tunelski mikroskop z elektrokemijsko celico</t>
  </si>
  <si>
    <t>Sklopljeni analizni sistem lonska kromatografija - masna spektrometrija</t>
  </si>
  <si>
    <t>Računalniško vodeni sistem za določevanje teksturalnih in adsorpcijskih lastnosti katalizatorjev in trdnih materialov (ASAP 2020)</t>
  </si>
  <si>
    <t>Laserski fotometer za statične in dinamične meritve sipanja svetlobe za povezavo s tekočinsko kromatografijo</t>
  </si>
  <si>
    <t>Flowcytometer-Sorter Epics ALTRA</t>
  </si>
  <si>
    <t>Sistem za avtomatsko karakterizacijo katalizatorjev in trdnih snovi (AutoChem 2920)</t>
  </si>
  <si>
    <t>02285</t>
  </si>
  <si>
    <t>Janez Plavec</t>
  </si>
  <si>
    <t>Mojca Benčina</t>
  </si>
  <si>
    <t>Albin Pintar</t>
  </si>
  <si>
    <t>Roman Jerala</t>
  </si>
  <si>
    <t>Božidar Ogorevc</t>
  </si>
  <si>
    <t>Miroslav Huskić</t>
  </si>
  <si>
    <t>Marjetka Podobnik</t>
  </si>
  <si>
    <t>Marjan Bele</t>
  </si>
  <si>
    <t>Ema Žagar</t>
  </si>
  <si>
    <t>Večnamenski kinetični optični čitalec mikrotiterskih plošč</t>
  </si>
  <si>
    <t>Two dimensional analysis of proteins</t>
  </si>
  <si>
    <t>dostop ni omejen za raziskovalce s ARRS financiranjem</t>
  </si>
  <si>
    <t>acces is not limited for researchers with ARRS projects</t>
  </si>
  <si>
    <t>Separacija proteinov na podlagi izoelektrične točke in molske mase.</t>
  </si>
  <si>
    <t>Separation of proteins based on isoelectric point and the molecular weight.</t>
  </si>
  <si>
    <t>Plater reader</t>
  </si>
  <si>
    <t>Detekcija sprememb luminiscence, fluorescence ali absorbance večjega števila vzorcev .</t>
  </si>
  <si>
    <t>Detection of changes in luminiscence, fluorescence or absorbance of a larger number of samples.</t>
  </si>
  <si>
    <t xml:space="preserve">Microscope for spatial and temporal imaging of life cells </t>
  </si>
  <si>
    <t>If the machine is not occupaied, the time is available for external users. The external users pay the price per hour with or without technical assistance. The value is calculated from the value of the machine, running costs and servicing costs, and hours of technical assistance.</t>
  </si>
  <si>
    <t>Upodabljanje prostorskih in časovnih sprememb fluorescenčno označenih molekul v fiksiranih ali živih celičnih preparatih.</t>
  </si>
  <si>
    <t>Imaging of spatial and temporal changes in fluorescence-labeled molecules in live or fixed cell preparations.</t>
  </si>
  <si>
    <t>Časovno dostop ni omejen, če oprema ni zasedena. Zunanji uporabniki plačajo ceno ure z ali brez tehnične pomoči. Vrednost je izračunana iz vrednosti opreme, tekočih stroškov in stroškov servisiranja ter ure tehnične pomoči.</t>
  </si>
  <si>
    <t>Elemental Mass Spectrometer with Laser Ablation Unit (LA-ICP-MS)</t>
  </si>
  <si>
    <t>Sistem LA-ICP-MS je dostopen neomejeno, razen v času, ko je že zaseden. Zunanji naročniki plačajo ceno instrumentalne ure z ali brez operaterja. Cena instrumentalne ure je izračunana na podlagi cene sistema, tekočih stroškov, servisiranja in tekočih stroškov. Ura operaterja je izračunana po klasifikaciji ARRS. Nadaljne informacije so dostopne na lokaciji sistema.</t>
  </si>
  <si>
    <t xml:space="preserve">The hyphenated system LA-ICP-MS in accessible unlimited, except for the time, when it is already in use. The external users pay the price per hour, with or without the operator. Price (per hour) is based on the value of the system, running costs, service costs and consumable costs. The price of the operator is calculated according to the ARRS classification. Futher information available on site. </t>
  </si>
  <si>
    <t>Sklopljeni analizni sistem LA-ICP-MS je sestavljen iz dveh komponent in sicer iz enote za lasersko ablacijo (LA), namenjeno za direktno mikrovzorčenje trdnih materialov s pomočjo laserskega žarka, in masnega spektrometra z ionizacijo v sklopljeni plazmi (ICP-MS), ki služi za detekcijo praktično vseh elementov periodnega sistema. ICP-MS enoto se lahko uporablja tudi ločeno za elementno analitiko različnih raztopin. LA-ICP-MS je sodobna oprema namenjena za površinsko sondiranje (vzdolžno in globinsko
profiliranje) in hkratno določevanje elementov v sledovih in ultrasledovih ter je uporabna na mnogih področjih kot so razvoj novih materialov, farmacija, medicina, biologija, arheologija, forenzika, geologija itd.</t>
  </si>
  <si>
    <t>www.ki.si</t>
  </si>
  <si>
    <t>Iva Hafner Bratkovič</t>
  </si>
  <si>
    <t>Sistem za gojenje živali za delo s patogeni drugega varnostnega razreda, Centrifuga</t>
  </si>
  <si>
    <t xml:space="preserve">Animal facility for work with BSL2 pathogens, Centrifuge </t>
  </si>
  <si>
    <t>K1 10275</t>
  </si>
  <si>
    <t>Dostop ni omejen za raziskovalce s financiranjem ARRS</t>
  </si>
  <si>
    <t>Access is not limited to researchers with ARRS projects</t>
  </si>
  <si>
    <t>Centrifugiranje</t>
  </si>
  <si>
    <t>Centrifugation</t>
  </si>
  <si>
    <t xml:space="preserve">P2-0145 </t>
  </si>
  <si>
    <t>Pretočni sistem za ločevanje makromolekul ali delcev po velikosti z uporabo asimetričnega prečnega pretoka kot zunanjega polja (Asimetric Flow - Field Flow Fractionation, AFFF)</t>
  </si>
  <si>
    <t>Asimetric Flow - Field Flow Fractionation, AFFFF</t>
  </si>
  <si>
    <t xml:space="preserve">Določanje:
absolutnih povprečij molskih mas polimerov
porazdelitvi molskih mas (polidisperznost) polimerov 
povprečno velikost makromolekul (povprečen radij sukanja)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</si>
</sst>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1"/>
      <name val="Arial"/>
      <family val="2"/>
    </font>
    <font>
      <b/>
      <sz val="16"/>
      <name val="Arial"/>
      <family val="2"/>
    </font>
    <font>
      <b/>
      <sz val="14"/>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color indexed="63"/>
      </top>
      <bottom style="medium"/>
    </border>
    <border>
      <left style="medium"/>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color indexed="63"/>
      </bottom>
    </border>
    <border>
      <left style="thin"/>
      <right style="medium"/>
      <top style="thin"/>
      <bottom>
        <color indexed="63"/>
      </bottom>
    </border>
    <border>
      <left style="thin"/>
      <right style="medium"/>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3" fontId="0" fillId="0" borderId="10" xfId="0" applyNumberFormat="1" applyFill="1" applyBorder="1" applyAlignment="1">
      <alignment horizontal="right" wrapText="1"/>
    </xf>
    <xf numFmtId="0" fontId="0" fillId="0" borderId="0" xfId="0" applyAlignment="1">
      <alignment horizontal="right"/>
    </xf>
    <xf numFmtId="0" fontId="6" fillId="0" borderId="11" xfId="0" applyFont="1" applyBorder="1" applyAlignment="1">
      <alignment horizontal="right" wrapText="1"/>
    </xf>
    <xf numFmtId="0" fontId="6" fillId="0" borderId="12" xfId="0" applyFont="1" applyBorder="1" applyAlignment="1">
      <alignment horizontal="right" wrapText="1"/>
    </xf>
    <xf numFmtId="0" fontId="0" fillId="0" borderId="13" xfId="0" applyFill="1" applyBorder="1" applyAlignment="1">
      <alignment horizontal="right" wrapText="1"/>
    </xf>
    <xf numFmtId="0" fontId="0" fillId="0" borderId="14" xfId="0"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wrapText="1"/>
    </xf>
    <xf numFmtId="0" fontId="0" fillId="0" borderId="0" xfId="0" applyFill="1" applyAlignment="1">
      <alignment horizontal="right"/>
    </xf>
    <xf numFmtId="4" fontId="0" fillId="0" borderId="0" xfId="0" applyNumberFormat="1" applyAlignment="1">
      <alignment horizontal="right"/>
    </xf>
    <xf numFmtId="4" fontId="0" fillId="0" borderId="13" xfId="0" applyNumberFormat="1" applyFill="1" applyBorder="1" applyAlignment="1">
      <alignment horizontal="right" wrapText="1"/>
    </xf>
    <xf numFmtId="0" fontId="0" fillId="0" borderId="17" xfId="0" applyFill="1" applyBorder="1" applyAlignment="1">
      <alignment horizontal="right" wrapText="1"/>
    </xf>
    <xf numFmtId="0" fontId="0" fillId="20" borderId="14" xfId="0" applyFill="1" applyBorder="1" applyAlignment="1">
      <alignment horizontal="right" wrapText="1"/>
    </xf>
    <xf numFmtId="0" fontId="0" fillId="0" borderId="14" xfId="0" applyFill="1" applyBorder="1" applyAlignment="1">
      <alignment horizontal="right" wrapText="1"/>
    </xf>
    <xf numFmtId="0" fontId="0" fillId="20" borderId="18" xfId="0" applyFill="1" applyBorder="1" applyAlignment="1">
      <alignment horizontal="right" wrapText="1"/>
    </xf>
    <xf numFmtId="0" fontId="0" fillId="0" borderId="19" xfId="0" applyFill="1" applyBorder="1" applyAlignment="1">
      <alignment horizontal="right" wrapText="1"/>
    </xf>
    <xf numFmtId="0" fontId="0" fillId="0" borderId="10" xfId="0" applyFill="1" applyBorder="1" applyAlignment="1">
      <alignment horizontal="right" wrapText="1"/>
    </xf>
    <xf numFmtId="0" fontId="0" fillId="0" borderId="10" xfId="0" applyFont="1" applyFill="1" applyBorder="1" applyAlignment="1">
      <alignment horizontal="right" wrapText="1"/>
    </xf>
    <xf numFmtId="0" fontId="1" fillId="0" borderId="10" xfId="0" applyFont="1" applyFill="1" applyBorder="1" applyAlignment="1">
      <alignment horizontal="right" wrapText="1"/>
    </xf>
    <xf numFmtId="0" fontId="6" fillId="0" borderId="14" xfId="0" applyFont="1" applyFill="1" applyBorder="1" applyAlignment="1">
      <alignment horizontal="right" wrapText="1"/>
    </xf>
    <xf numFmtId="4" fontId="0" fillId="0" borderId="14" xfId="0" applyNumberFormat="1" applyFill="1" applyBorder="1" applyAlignment="1">
      <alignment horizontal="right" wrapText="1"/>
    </xf>
    <xf numFmtId="0" fontId="0" fillId="0" borderId="20" xfId="0" applyFill="1" applyBorder="1" applyAlignment="1">
      <alignment horizontal="right" wrapText="1"/>
    </xf>
    <xf numFmtId="0" fontId="0" fillId="0" borderId="11" xfId="0" applyFill="1" applyBorder="1" applyAlignment="1">
      <alignment horizontal="right" wrapText="1"/>
    </xf>
    <xf numFmtId="0" fontId="0" fillId="0" borderId="11" xfId="0" applyFont="1" applyFill="1" applyBorder="1" applyAlignment="1">
      <alignment horizontal="right" wrapText="1"/>
    </xf>
    <xf numFmtId="3" fontId="0" fillId="0" borderId="11" xfId="0" applyNumberFormat="1" applyFill="1" applyBorder="1" applyAlignment="1">
      <alignment horizontal="right" wrapText="1"/>
    </xf>
    <xf numFmtId="0" fontId="1" fillId="0" borderId="11" xfId="0" applyFont="1" applyFill="1" applyBorder="1" applyAlignment="1">
      <alignment horizontal="right" wrapText="1"/>
    </xf>
    <xf numFmtId="0" fontId="6" fillId="0" borderId="11" xfId="0" applyFont="1" applyFill="1" applyBorder="1" applyAlignment="1">
      <alignment horizontal="right" wrapText="1"/>
    </xf>
    <xf numFmtId="4" fontId="6" fillId="0" borderId="21" xfId="0" applyNumberFormat="1" applyFont="1" applyFill="1" applyBorder="1" applyAlignment="1">
      <alignment horizontal="right" wrapText="1"/>
    </xf>
    <xf numFmtId="0" fontId="0" fillId="20" borderId="11" xfId="0" applyFill="1" applyBorder="1" applyAlignment="1">
      <alignment horizontal="right" wrapText="1"/>
    </xf>
    <xf numFmtId="0" fontId="0" fillId="0" borderId="22" xfId="0" applyFont="1" applyFill="1" applyBorder="1" applyAlignment="1">
      <alignment horizontal="right" wrapText="1"/>
    </xf>
    <xf numFmtId="0" fontId="0" fillId="0" borderId="23" xfId="0" applyFont="1" applyFill="1" applyBorder="1" applyAlignment="1">
      <alignment horizontal="right" wrapText="1"/>
    </xf>
    <xf numFmtId="0" fontId="0" fillId="0" borderId="23" xfId="0" applyNumberFormat="1" applyFont="1" applyFill="1" applyBorder="1" applyAlignment="1">
      <alignment horizontal="right" wrapText="1"/>
    </xf>
    <xf numFmtId="0" fontId="0" fillId="0" borderId="23" xfId="0" applyFont="1" applyFill="1" applyBorder="1" applyAlignment="1" quotePrefix="1">
      <alignment horizontal="right" wrapText="1"/>
    </xf>
    <xf numFmtId="4" fontId="0" fillId="0" borderId="23" xfId="0" applyNumberFormat="1" applyFont="1" applyFill="1" applyBorder="1" applyAlignment="1">
      <alignment horizontal="right" wrapText="1"/>
    </xf>
    <xf numFmtId="3" fontId="0" fillId="0" borderId="23" xfId="0" applyNumberFormat="1" applyFont="1" applyFill="1" applyBorder="1" applyAlignment="1">
      <alignment horizontal="right" wrapText="1"/>
    </xf>
    <xf numFmtId="2" fontId="0" fillId="0" borderId="23" xfId="0" applyNumberFormat="1" applyFont="1" applyFill="1" applyBorder="1" applyAlignment="1">
      <alignment horizontal="right" wrapText="1"/>
    </xf>
    <xf numFmtId="0" fontId="0" fillId="0" borderId="24" xfId="0" applyFont="1" applyFill="1" applyBorder="1" applyAlignment="1">
      <alignment horizontal="right" wrapText="1"/>
    </xf>
    <xf numFmtId="0" fontId="0" fillId="0" borderId="0" xfId="0" applyFont="1" applyFill="1" applyAlignment="1">
      <alignment horizontal="center" vertical="center" wrapText="1"/>
    </xf>
    <xf numFmtId="0" fontId="9" fillId="0" borderId="23" xfId="53" applyFont="1" applyFill="1" applyBorder="1" applyAlignment="1" applyProtection="1">
      <alignment horizontal="right" wrapText="1"/>
      <protection/>
    </xf>
    <xf numFmtId="3" fontId="0" fillId="0" borderId="22" xfId="0" applyNumberFormat="1" applyFont="1" applyFill="1" applyBorder="1" applyAlignment="1">
      <alignment horizontal="right" wrapText="1"/>
    </xf>
    <xf numFmtId="4" fontId="0" fillId="0" borderId="22" xfId="0" applyNumberFormat="1" applyFont="1" applyFill="1" applyBorder="1" applyAlignment="1">
      <alignment horizontal="right" wrapText="1"/>
    </xf>
    <xf numFmtId="0" fontId="9" fillId="0" borderId="22" xfId="53" applyFont="1" applyFill="1" applyBorder="1" applyAlignment="1" applyProtection="1">
      <alignment horizontal="right" wrapText="1"/>
      <protection/>
    </xf>
    <xf numFmtId="0" fontId="0" fillId="0" borderId="25" xfId="0" applyFont="1" applyFill="1" applyBorder="1" applyAlignment="1">
      <alignment horizontal="right" wrapText="1"/>
    </xf>
    <xf numFmtId="0" fontId="0" fillId="0" borderId="26" xfId="0" applyFont="1" applyFill="1" applyBorder="1" applyAlignment="1">
      <alignment horizontal="right" wrapText="1"/>
    </xf>
    <xf numFmtId="0" fontId="0" fillId="0" borderId="0" xfId="0" applyFont="1" applyFill="1" applyAlignment="1">
      <alignment wrapText="1"/>
    </xf>
    <xf numFmtId="2" fontId="0" fillId="0" borderId="22" xfId="0" applyNumberFormat="1" applyFont="1" applyFill="1" applyBorder="1" applyAlignment="1">
      <alignment horizontal="right" wrapText="1"/>
    </xf>
    <xf numFmtId="0" fontId="0" fillId="0" borderId="22" xfId="0" applyNumberFormat="1" applyFont="1" applyFill="1" applyBorder="1" applyAlignment="1">
      <alignment horizontal="right" wrapText="1"/>
    </xf>
    <xf numFmtId="0" fontId="0" fillId="0" borderId="22" xfId="0" applyFont="1" applyFill="1" applyBorder="1" applyAlignment="1" quotePrefix="1">
      <alignment horizontal="right" wrapText="1"/>
    </xf>
    <xf numFmtId="49" fontId="0" fillId="0" borderId="22" xfId="0" applyNumberFormat="1" applyFont="1" applyFill="1" applyBorder="1" applyAlignment="1">
      <alignment horizontal="right" wrapText="1"/>
    </xf>
    <xf numFmtId="0" fontId="9" fillId="0" borderId="0" xfId="53" applyFont="1" applyFill="1" applyAlignment="1" applyProtection="1">
      <alignment horizontal="right" wrapText="1"/>
      <protection/>
    </xf>
    <xf numFmtId="0" fontId="0" fillId="0" borderId="27" xfId="0" applyFont="1" applyFill="1" applyBorder="1" applyAlignment="1">
      <alignment horizontal="right" wrapText="1"/>
    </xf>
    <xf numFmtId="0" fontId="0" fillId="0" borderId="28" xfId="0" applyFont="1" applyFill="1" applyBorder="1" applyAlignment="1">
      <alignment horizontal="right" wrapText="1"/>
    </xf>
    <xf numFmtId="0" fontId="0" fillId="0" borderId="28" xfId="0" applyNumberFormat="1" applyFont="1" applyFill="1" applyBorder="1" applyAlignment="1">
      <alignment horizontal="right" wrapText="1"/>
    </xf>
    <xf numFmtId="3" fontId="0" fillId="0" borderId="28" xfId="0" applyNumberFormat="1" applyFont="1" applyFill="1" applyBorder="1" applyAlignment="1">
      <alignment horizontal="right" wrapText="1"/>
    </xf>
    <xf numFmtId="2" fontId="0" fillId="0" borderId="28" xfId="0" applyNumberFormat="1" applyFont="1" applyFill="1" applyBorder="1" applyAlignment="1">
      <alignment horizontal="right" wrapText="1"/>
    </xf>
    <xf numFmtId="4" fontId="0" fillId="0" borderId="28" xfId="0" applyNumberFormat="1" applyFont="1" applyFill="1" applyBorder="1" applyAlignment="1">
      <alignment horizontal="right" wrapText="1"/>
    </xf>
    <xf numFmtId="4" fontId="0" fillId="0" borderId="29" xfId="0" applyNumberFormat="1" applyFont="1" applyFill="1" applyBorder="1" applyAlignment="1">
      <alignment horizontal="right" wrapText="1"/>
    </xf>
    <xf numFmtId="0" fontId="9" fillId="0" borderId="28" xfId="53" applyFont="1" applyFill="1" applyBorder="1" applyAlignment="1" applyProtection="1">
      <alignment horizontal="right" wrapText="1"/>
      <protection/>
    </xf>
    <xf numFmtId="0" fontId="5" fillId="0" borderId="28" xfId="0" applyFont="1" applyFill="1" applyBorder="1" applyAlignment="1">
      <alignment horizontal="right" wrapText="1"/>
    </xf>
    <xf numFmtId="0" fontId="0" fillId="0" borderId="30" xfId="0" applyFont="1" applyFill="1" applyBorder="1" applyAlignment="1">
      <alignment horizontal="right" wrapText="1"/>
    </xf>
    <xf numFmtId="0" fontId="1" fillId="0" borderId="22" xfId="0" applyNumberFormat="1" applyFont="1" applyFill="1" applyBorder="1" applyAlignment="1">
      <alignment horizontal="right"/>
    </xf>
    <xf numFmtId="0" fontId="0" fillId="0" borderId="22" xfId="0" applyFont="1" applyFill="1" applyBorder="1" applyAlignment="1">
      <alignment horizontal="right"/>
    </xf>
    <xf numFmtId="49" fontId="0" fillId="0" borderId="22" xfId="0" applyNumberFormat="1" applyFont="1" applyFill="1" applyBorder="1" applyAlignment="1">
      <alignment horizontal="right"/>
    </xf>
    <xf numFmtId="4" fontId="0" fillId="0" borderId="22" xfId="0" applyNumberFormat="1" applyFont="1" applyFill="1" applyBorder="1" applyAlignment="1">
      <alignment horizontal="right"/>
    </xf>
    <xf numFmtId="14" fontId="0" fillId="0" borderId="22" xfId="0" applyNumberFormat="1" applyFont="1" applyFill="1" applyBorder="1" applyAlignment="1">
      <alignment horizontal="right"/>
    </xf>
    <xf numFmtId="0" fontId="5" fillId="0" borderId="22" xfId="0" applyFont="1" applyFill="1" applyBorder="1" applyAlignment="1">
      <alignment horizontal="right" wrapText="1"/>
    </xf>
    <xf numFmtId="0" fontId="0" fillId="0" borderId="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right" vertical="top" wrapText="1"/>
    </xf>
    <xf numFmtId="0" fontId="0" fillId="0" borderId="22" xfId="0" applyFont="1" applyFill="1" applyBorder="1" applyAlignment="1">
      <alignment horizontal="left" wrapText="1"/>
    </xf>
    <xf numFmtId="0" fontId="0" fillId="0" borderId="28" xfId="0" applyFont="1" applyFill="1" applyBorder="1" applyAlignment="1" quotePrefix="1">
      <alignment horizontal="right" wrapText="1"/>
    </xf>
    <xf numFmtId="0" fontId="0" fillId="0" borderId="28" xfId="0" applyFont="1" applyFill="1" applyBorder="1" applyAlignment="1">
      <alignment horizontal="left" wrapText="1"/>
    </xf>
    <xf numFmtId="0" fontId="0" fillId="0" borderId="31" xfId="0" applyFont="1" applyFill="1" applyBorder="1" applyAlignment="1">
      <alignment horizontal="right" wrapText="1"/>
    </xf>
    <xf numFmtId="0" fontId="0" fillId="0" borderId="17" xfId="0" applyFont="1" applyFill="1" applyBorder="1" applyAlignment="1">
      <alignment horizontal="right" wrapText="1"/>
    </xf>
    <xf numFmtId="0" fontId="0" fillId="0" borderId="17" xfId="0" applyFont="1" applyFill="1" applyBorder="1" applyAlignment="1">
      <alignment horizontal="right"/>
    </xf>
    <xf numFmtId="0" fontId="0" fillId="0" borderId="17" xfId="0" applyNumberFormat="1" applyFont="1" applyFill="1" applyBorder="1" applyAlignment="1">
      <alignment horizontal="right" wrapText="1"/>
    </xf>
    <xf numFmtId="4" fontId="0" fillId="0" borderId="17" xfId="0" applyNumberFormat="1" applyFont="1" applyFill="1" applyBorder="1" applyAlignment="1">
      <alignment horizontal="right"/>
    </xf>
    <xf numFmtId="4" fontId="0" fillId="0" borderId="17" xfId="0" applyNumberFormat="1" applyFont="1" applyFill="1" applyBorder="1" applyAlignment="1">
      <alignment horizontal="right" wrapText="1"/>
    </xf>
    <xf numFmtId="0" fontId="9" fillId="0" borderId="17" xfId="53" applyFont="1" applyFill="1" applyBorder="1" applyAlignment="1" applyProtection="1">
      <alignment horizontal="right" wrapText="1"/>
      <protection/>
    </xf>
    <xf numFmtId="0" fontId="0" fillId="0" borderId="32" xfId="0" applyFont="1" applyFill="1" applyBorder="1" applyAlignment="1">
      <alignment horizontal="right" wrapText="1"/>
    </xf>
    <xf numFmtId="0" fontId="0" fillId="0" borderId="0" xfId="0" applyFont="1" applyFill="1" applyAlignment="1">
      <alignment/>
    </xf>
    <xf numFmtId="0" fontId="6" fillId="0" borderId="12" xfId="0" applyFont="1" applyBorder="1" applyAlignment="1">
      <alignment horizontal="center" wrapText="1"/>
    </xf>
    <xf numFmtId="0" fontId="6" fillId="0" borderId="33" xfId="0" applyFont="1" applyBorder="1" applyAlignment="1">
      <alignment horizontal="center" wrapText="1"/>
    </xf>
    <xf numFmtId="0" fontId="6" fillId="0" borderId="21" xfId="0" applyFont="1" applyBorder="1" applyAlignment="1">
      <alignment horizontal="center" wrapText="1"/>
    </xf>
    <xf numFmtId="0" fontId="7" fillId="20" borderId="34" xfId="0" applyFont="1" applyFill="1" applyBorder="1" applyAlignment="1">
      <alignment horizontal="left"/>
    </xf>
    <xf numFmtId="0" fontId="7" fillId="0" borderId="33" xfId="0" applyFont="1" applyBorder="1" applyAlignment="1">
      <alignment horizontal="left"/>
    </xf>
    <xf numFmtId="0" fontId="7" fillId="0" borderId="35" xfId="0" applyFont="1" applyBorder="1" applyAlignment="1">
      <alignment horizontal="left"/>
    </xf>
    <xf numFmtId="0" fontId="8" fillId="0" borderId="0" xfId="0" applyFont="1" applyFill="1" applyAlignment="1">
      <alignment horizontal="right"/>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i.si/" TargetMode="External" /><Relationship Id="rId2" Type="http://schemas.openxmlformats.org/officeDocument/2006/relationships/hyperlink" Target="http://www.ki.si/" TargetMode="External" /><Relationship Id="rId3" Type="http://schemas.openxmlformats.org/officeDocument/2006/relationships/hyperlink" Target="http://www.ki.si/" TargetMode="External" /><Relationship Id="rId4" Type="http://schemas.openxmlformats.org/officeDocument/2006/relationships/hyperlink" Target="http://www.ki.si/" TargetMode="External" /><Relationship Id="rId5" Type="http://schemas.openxmlformats.org/officeDocument/2006/relationships/hyperlink" Target="http://www.ki.si/" TargetMode="External" /><Relationship Id="rId6" Type="http://schemas.openxmlformats.org/officeDocument/2006/relationships/hyperlink" Target="http://www.ki.si/" TargetMode="External" /><Relationship Id="rId7" Type="http://schemas.openxmlformats.org/officeDocument/2006/relationships/hyperlink" Target="http://www.ki.si/" TargetMode="External" /><Relationship Id="rId8" Type="http://schemas.openxmlformats.org/officeDocument/2006/relationships/hyperlink" Target="http://www.ki.si/raziskovalne-enote/l11-laboratorij-za-biosintezo-in-biotransformacijo/" TargetMode="External" /><Relationship Id="rId9" Type="http://schemas.openxmlformats.org/officeDocument/2006/relationships/hyperlink" Target="http://www.ki.si/" TargetMode="External" /><Relationship Id="rId10" Type="http://schemas.openxmlformats.org/officeDocument/2006/relationships/hyperlink" Target="http://www.ki.si/" TargetMode="External" /><Relationship Id="rId11" Type="http://schemas.openxmlformats.org/officeDocument/2006/relationships/hyperlink" Target="http://www.ki.si/" TargetMode="External" /><Relationship Id="rId12" Type="http://schemas.openxmlformats.org/officeDocument/2006/relationships/hyperlink" Target="http://www.ki.si/" TargetMode="External" /><Relationship Id="rId13" Type="http://schemas.openxmlformats.org/officeDocument/2006/relationships/hyperlink" Target="http://www.ki.si/" TargetMode="External" /><Relationship Id="rId14" Type="http://schemas.openxmlformats.org/officeDocument/2006/relationships/hyperlink" Target="http://www.ki.si/" TargetMode="External" /><Relationship Id="rId15" Type="http://schemas.openxmlformats.org/officeDocument/2006/relationships/hyperlink" Target="http://www.ki.si/" TargetMode="External" /><Relationship Id="rId16" Type="http://schemas.openxmlformats.org/officeDocument/2006/relationships/hyperlink" Target="http://www.ki.si/" TargetMode="External" /><Relationship Id="rId17" Type="http://schemas.openxmlformats.org/officeDocument/2006/relationships/hyperlink" Target="http://www.ki.si/" TargetMode="External" /><Relationship Id="rId18" Type="http://schemas.openxmlformats.org/officeDocument/2006/relationships/hyperlink" Target="http://www.ki.si/" TargetMode="External" /><Relationship Id="rId19" Type="http://schemas.openxmlformats.org/officeDocument/2006/relationships/hyperlink" Target="http://www.ki.si/" TargetMode="External" /><Relationship Id="rId20" Type="http://schemas.openxmlformats.org/officeDocument/2006/relationships/hyperlink" Target="http://www.ki.si/" TargetMode="External" /><Relationship Id="rId21" Type="http://schemas.openxmlformats.org/officeDocument/2006/relationships/hyperlink" Target="http://www.ki.si/" TargetMode="External" /><Relationship Id="rId22" Type="http://schemas.openxmlformats.org/officeDocument/2006/relationships/hyperlink" Target="http://www.ki.si/raziskovalne-enote/l11-laboratorij-za-biosintezo-in-biotransformacijo/" TargetMode="External" /><Relationship Id="rId23" Type="http://schemas.openxmlformats.org/officeDocument/2006/relationships/hyperlink" Target="http://www.ki.si/"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29"/>
  <sheetViews>
    <sheetView tabSelected="1" zoomScale="85" zoomScaleNormal="85" zoomScaleSheetLayoutView="75" zoomScalePageLayoutView="0" workbookViewId="0" topLeftCell="A1">
      <pane ySplit="4" topLeftCell="BM26" activePane="bottomLeft" state="frozen"/>
      <selection pane="topLeft" activeCell="M1" sqref="M1"/>
      <selection pane="bottomLeft" activeCell="A32" sqref="A32"/>
    </sheetView>
  </sheetViews>
  <sheetFormatPr defaultColWidth="9.140625" defaultRowHeight="12.75"/>
  <cols>
    <col min="1" max="1" width="28.7109375" style="9" customWidth="1"/>
    <col min="2" max="3" width="9.28125" style="2" bestFit="1" customWidth="1"/>
    <col min="4" max="4" width="9.140625" style="2" customWidth="1"/>
    <col min="5" max="5" width="17.421875" style="2" customWidth="1"/>
    <col min="6" max="6" width="9.28125" style="2" bestFit="1" customWidth="1"/>
    <col min="7" max="7" width="24.00390625" style="2" customWidth="1"/>
    <col min="8" max="8" width="12.28125" style="2" customWidth="1"/>
    <col min="9" max="9" width="15.421875" style="2" customWidth="1"/>
    <col min="10" max="11" width="14.7109375" style="2" customWidth="1"/>
    <col min="12" max="12" width="24.00390625" style="2" customWidth="1"/>
    <col min="13" max="13" width="23.140625" style="2" customWidth="1"/>
    <col min="14" max="14" width="24.140625" style="2" customWidth="1"/>
    <col min="15" max="15" width="16.421875" style="2" customWidth="1"/>
    <col min="16" max="16" width="13.7109375" style="2" customWidth="1"/>
    <col min="17" max="17" width="15.7109375" style="10" customWidth="1"/>
    <col min="18" max="18" width="12.28125" style="10" customWidth="1"/>
    <col min="19" max="19" width="11.8515625" style="10" customWidth="1"/>
    <col min="20" max="20" width="10.421875" style="10" bestFit="1" customWidth="1"/>
    <col min="21" max="21" width="11.57421875" style="2" bestFit="1" customWidth="1"/>
    <col min="22" max="22" width="13.28125" style="2" bestFit="1" customWidth="1"/>
    <col min="23" max="23" width="9.140625" style="2" customWidth="1"/>
    <col min="24" max="24" width="16.8515625" style="2" customWidth="1"/>
    <col min="25" max="25" width="17.8515625" style="2" customWidth="1"/>
    <col min="26" max="26" width="11.00390625" style="2" customWidth="1"/>
    <col min="27" max="27" width="12.57421875" style="2" customWidth="1"/>
    <col min="28" max="28" width="9.140625" style="2" customWidth="1"/>
    <col min="29" max="29" width="13.140625" style="2" customWidth="1"/>
    <col min="30" max="30" width="11.421875" style="2" customWidth="1"/>
    <col min="31" max="31" width="9.140625" style="2" customWidth="1"/>
    <col min="32" max="32" width="13.421875" style="2" customWidth="1"/>
    <col min="33" max="33" width="11.421875" style="2" customWidth="1"/>
    <col min="34" max="34" width="9.140625" style="2" customWidth="1"/>
    <col min="35" max="35" width="13.421875" style="2" customWidth="1"/>
    <col min="36" max="36" width="11.57421875" style="2" customWidth="1"/>
    <col min="37" max="38" width="9.140625" style="2" customWidth="1"/>
    <col min="39" max="39" width="11.00390625" style="2" customWidth="1"/>
    <col min="40" max="40" width="9.140625" style="2" customWidth="1"/>
  </cols>
  <sheetData>
    <row r="1" spans="1:7" ht="24" customHeight="1">
      <c r="A1" s="88" t="s">
        <v>181</v>
      </c>
      <c r="B1" s="89"/>
      <c r="C1" s="89"/>
      <c r="D1" s="89"/>
      <c r="E1" s="89"/>
      <c r="F1" s="89"/>
      <c r="G1" s="89"/>
    </row>
    <row r="2" ht="13.5" thickBot="1"/>
    <row r="3" spans="1:40" ht="93.75" customHeight="1" thickBot="1">
      <c r="A3" s="22" t="s">
        <v>200</v>
      </c>
      <c r="B3" s="23" t="s">
        <v>207</v>
      </c>
      <c r="C3" s="24" t="s">
        <v>208</v>
      </c>
      <c r="D3" s="23" t="s">
        <v>201</v>
      </c>
      <c r="E3" s="23" t="s">
        <v>209</v>
      </c>
      <c r="F3" s="23" t="s">
        <v>210</v>
      </c>
      <c r="G3" s="23" t="s">
        <v>211</v>
      </c>
      <c r="H3" s="23" t="s">
        <v>202</v>
      </c>
      <c r="I3" s="23" t="s">
        <v>212</v>
      </c>
      <c r="J3" s="25" t="s">
        <v>213</v>
      </c>
      <c r="K3" s="26" t="s">
        <v>203</v>
      </c>
      <c r="L3" s="23" t="s">
        <v>204</v>
      </c>
      <c r="M3" s="23" t="s">
        <v>205</v>
      </c>
      <c r="N3" s="23" t="s">
        <v>214</v>
      </c>
      <c r="O3" s="23" t="s">
        <v>206</v>
      </c>
      <c r="P3" s="27" t="s">
        <v>182</v>
      </c>
      <c r="Q3" s="28" t="s">
        <v>79</v>
      </c>
      <c r="R3" s="82" t="s">
        <v>80</v>
      </c>
      <c r="S3" s="83"/>
      <c r="T3" s="83"/>
      <c r="U3" s="84"/>
      <c r="V3" s="3" t="s">
        <v>183</v>
      </c>
      <c r="W3" s="3" t="s">
        <v>184</v>
      </c>
      <c r="X3" s="4" t="s">
        <v>185</v>
      </c>
      <c r="Y3" s="85" t="s">
        <v>26</v>
      </c>
      <c r="Z3" s="86"/>
      <c r="AA3" s="86"/>
      <c r="AB3" s="86"/>
      <c r="AC3" s="86"/>
      <c r="AD3" s="86"/>
      <c r="AE3" s="86"/>
      <c r="AF3" s="86"/>
      <c r="AG3" s="86"/>
      <c r="AH3" s="86"/>
      <c r="AI3" s="86"/>
      <c r="AJ3" s="86"/>
      <c r="AK3" s="86"/>
      <c r="AL3" s="86"/>
      <c r="AM3" s="86"/>
      <c r="AN3" s="87"/>
    </row>
    <row r="4" spans="1:40" ht="72" customHeight="1" thickBot="1">
      <c r="A4" s="16"/>
      <c r="B4" s="17"/>
      <c r="C4" s="18"/>
      <c r="D4" s="17"/>
      <c r="E4" s="17"/>
      <c r="F4" s="17"/>
      <c r="G4" s="17"/>
      <c r="H4" s="17"/>
      <c r="I4" s="17"/>
      <c r="J4" s="1"/>
      <c r="K4" s="19"/>
      <c r="L4" s="17"/>
      <c r="M4" s="17"/>
      <c r="N4" s="17"/>
      <c r="O4" s="17"/>
      <c r="P4" s="5"/>
      <c r="Q4" s="11"/>
      <c r="R4" s="21" t="s">
        <v>186</v>
      </c>
      <c r="S4" s="21" t="s">
        <v>187</v>
      </c>
      <c r="T4" s="21" t="s">
        <v>188</v>
      </c>
      <c r="U4" s="20" t="s">
        <v>189</v>
      </c>
      <c r="V4" s="6"/>
      <c r="W4" s="6"/>
      <c r="X4" s="7"/>
      <c r="Y4" s="8" t="s">
        <v>190</v>
      </c>
      <c r="Z4" s="13" t="s">
        <v>191</v>
      </c>
      <c r="AA4" s="13" t="s">
        <v>192</v>
      </c>
      <c r="AB4" s="13" t="s">
        <v>193</v>
      </c>
      <c r="AC4" s="12" t="s">
        <v>194</v>
      </c>
      <c r="AD4" s="14" t="s">
        <v>192</v>
      </c>
      <c r="AE4" s="14" t="s">
        <v>193</v>
      </c>
      <c r="AF4" s="13" t="s">
        <v>195</v>
      </c>
      <c r="AG4" s="13" t="s">
        <v>192</v>
      </c>
      <c r="AH4" s="13" t="s">
        <v>193</v>
      </c>
      <c r="AI4" s="14" t="s">
        <v>196</v>
      </c>
      <c r="AJ4" s="14" t="s">
        <v>192</v>
      </c>
      <c r="AK4" s="14" t="s">
        <v>193</v>
      </c>
      <c r="AL4" s="13" t="s">
        <v>197</v>
      </c>
      <c r="AM4" s="29" t="s">
        <v>192</v>
      </c>
      <c r="AN4" s="15" t="s">
        <v>193</v>
      </c>
    </row>
    <row r="5" spans="1:40" s="45" customFormat="1" ht="140.25">
      <c r="A5" s="30" t="s">
        <v>218</v>
      </c>
      <c r="B5" s="30">
        <v>104</v>
      </c>
      <c r="C5" s="30">
        <v>13</v>
      </c>
      <c r="D5" s="30" t="s">
        <v>82</v>
      </c>
      <c r="E5" s="30" t="s">
        <v>88</v>
      </c>
      <c r="F5" s="49" t="s">
        <v>89</v>
      </c>
      <c r="G5" s="30" t="s">
        <v>93</v>
      </c>
      <c r="H5" s="30">
        <v>2000</v>
      </c>
      <c r="I5" s="30" t="s">
        <v>92</v>
      </c>
      <c r="J5" s="40">
        <v>112745</v>
      </c>
      <c r="K5" s="30" t="s">
        <v>90</v>
      </c>
      <c r="L5" s="30" t="s">
        <v>94</v>
      </c>
      <c r="M5" s="30" t="s">
        <v>95</v>
      </c>
      <c r="N5" s="30" t="s">
        <v>96</v>
      </c>
      <c r="O5" s="30" t="s">
        <v>97</v>
      </c>
      <c r="P5" s="30" t="s">
        <v>151</v>
      </c>
      <c r="Q5" s="34">
        <v>10.678823529411765</v>
      </c>
      <c r="R5" s="41">
        <v>0</v>
      </c>
      <c r="S5" s="41">
        <v>2.9411764705882355</v>
      </c>
      <c r="T5" s="41">
        <v>7.737647058823529</v>
      </c>
      <c r="U5" s="34">
        <v>10.678823529411765</v>
      </c>
      <c r="V5" s="30">
        <f>(50+50+50+50+50)/5</f>
        <v>50</v>
      </c>
      <c r="W5" s="30">
        <v>100</v>
      </c>
      <c r="X5" s="42" t="s">
        <v>264</v>
      </c>
      <c r="Y5" s="30">
        <v>50</v>
      </c>
      <c r="Z5" s="30" t="s">
        <v>82</v>
      </c>
      <c r="AA5" s="30" t="s">
        <v>88</v>
      </c>
      <c r="AB5" s="30">
        <v>50</v>
      </c>
      <c r="AC5" s="30"/>
      <c r="AD5" s="30"/>
      <c r="AE5" s="30"/>
      <c r="AF5" s="30"/>
      <c r="AG5" s="30"/>
      <c r="AH5" s="30"/>
      <c r="AI5" s="30"/>
      <c r="AJ5" s="30"/>
      <c r="AK5" s="30"/>
      <c r="AL5" s="30"/>
      <c r="AM5" s="43"/>
      <c r="AN5" s="44"/>
    </row>
    <row r="6" spans="1:40" s="45" customFormat="1" ht="229.5">
      <c r="A6" s="30" t="s">
        <v>218</v>
      </c>
      <c r="B6" s="30">
        <v>104</v>
      </c>
      <c r="C6" s="30">
        <v>15</v>
      </c>
      <c r="D6" s="30" t="s">
        <v>131</v>
      </c>
      <c r="E6" s="30" t="s">
        <v>237</v>
      </c>
      <c r="F6" s="30">
        <v>10082</v>
      </c>
      <c r="G6" s="30" t="s">
        <v>219</v>
      </c>
      <c r="H6" s="30" t="s">
        <v>140</v>
      </c>
      <c r="I6" s="30" t="s">
        <v>102</v>
      </c>
      <c r="J6" s="40">
        <v>2503755.63</v>
      </c>
      <c r="K6" s="30" t="s">
        <v>215</v>
      </c>
      <c r="L6" s="30" t="s">
        <v>110</v>
      </c>
      <c r="M6" s="30" t="s">
        <v>111</v>
      </c>
      <c r="N6" s="30" t="s">
        <v>103</v>
      </c>
      <c r="O6" s="30" t="s">
        <v>112</v>
      </c>
      <c r="P6" s="30" t="s">
        <v>153</v>
      </c>
      <c r="Q6" s="34">
        <f>U6</f>
        <v>85.04988235294118</v>
      </c>
      <c r="R6" s="41">
        <v>0</v>
      </c>
      <c r="S6" s="41">
        <v>58.8235294117647</v>
      </c>
      <c r="T6" s="41">
        <v>26.226352941176472</v>
      </c>
      <c r="U6" s="34">
        <f>SUM(R6:T6)</f>
        <v>85.04988235294118</v>
      </c>
      <c r="V6" s="30">
        <f>(100+100+100+100+100)/5</f>
        <v>100</v>
      </c>
      <c r="W6" s="30">
        <v>100</v>
      </c>
      <c r="X6" s="30" t="s">
        <v>149</v>
      </c>
      <c r="Y6" s="30" t="s">
        <v>85</v>
      </c>
      <c r="Z6" s="30" t="s">
        <v>50</v>
      </c>
      <c r="AA6" s="30"/>
      <c r="AB6" s="30"/>
      <c r="AC6" s="30" t="s">
        <v>50</v>
      </c>
      <c r="AD6" s="30"/>
      <c r="AE6" s="30"/>
      <c r="AF6" s="30" t="s">
        <v>51</v>
      </c>
      <c r="AG6" s="30"/>
      <c r="AH6" s="30"/>
      <c r="AI6" s="30" t="s">
        <v>52</v>
      </c>
      <c r="AJ6" s="30"/>
      <c r="AK6" s="30"/>
      <c r="AL6" s="30"/>
      <c r="AM6" s="43"/>
      <c r="AN6" s="44"/>
    </row>
    <row r="7" spans="1:40" s="45" customFormat="1" ht="192.75" customHeight="1">
      <c r="A7" s="30" t="s">
        <v>218</v>
      </c>
      <c r="B7" s="30">
        <v>104</v>
      </c>
      <c r="C7" s="30">
        <v>11</v>
      </c>
      <c r="D7" s="30" t="s">
        <v>130</v>
      </c>
      <c r="E7" s="30" t="s">
        <v>91</v>
      </c>
      <c r="F7" s="30">
        <v>16104</v>
      </c>
      <c r="G7" s="30" t="s">
        <v>118</v>
      </c>
      <c r="H7" s="30">
        <v>2002</v>
      </c>
      <c r="I7" s="30" t="s">
        <v>234</v>
      </c>
      <c r="J7" s="40">
        <v>190285</v>
      </c>
      <c r="K7" s="30" t="s">
        <v>215</v>
      </c>
      <c r="L7" s="30" t="s">
        <v>119</v>
      </c>
      <c r="M7" s="30" t="s">
        <v>120</v>
      </c>
      <c r="N7" s="30" t="s">
        <v>121</v>
      </c>
      <c r="O7" s="30" t="s">
        <v>122</v>
      </c>
      <c r="P7" s="30" t="s">
        <v>156</v>
      </c>
      <c r="Q7" s="34">
        <v>9.784117647058823</v>
      </c>
      <c r="R7" s="41">
        <v>0</v>
      </c>
      <c r="S7" s="41">
        <f>5000/1700</f>
        <v>2.9411764705882355</v>
      </c>
      <c r="T7" s="41">
        <f>11633/1700</f>
        <v>6.842941176470588</v>
      </c>
      <c r="U7" s="34">
        <f>SUM(R7:T7)</f>
        <v>9.784117647058824</v>
      </c>
      <c r="V7" s="46">
        <f>(100+100+100+100+30)/5</f>
        <v>86</v>
      </c>
      <c r="W7" s="30">
        <v>100</v>
      </c>
      <c r="X7" s="50" t="s">
        <v>143</v>
      </c>
      <c r="Y7" s="30">
        <v>30</v>
      </c>
      <c r="Z7" s="30" t="s">
        <v>41</v>
      </c>
      <c r="AA7" s="30" t="s">
        <v>179</v>
      </c>
      <c r="AB7" s="30">
        <v>10</v>
      </c>
      <c r="AC7" s="30" t="s">
        <v>66</v>
      </c>
      <c r="AD7" s="30" t="s">
        <v>67</v>
      </c>
      <c r="AE7" s="30">
        <v>20</v>
      </c>
      <c r="AF7" s="30"/>
      <c r="AG7" s="30"/>
      <c r="AH7" s="30"/>
      <c r="AI7" s="30"/>
      <c r="AJ7" s="30"/>
      <c r="AK7" s="30"/>
      <c r="AL7" s="30"/>
      <c r="AM7" s="43"/>
      <c r="AN7" s="44"/>
    </row>
    <row r="8" spans="1:40" s="45" customFormat="1" ht="241.5" customHeight="1">
      <c r="A8" s="30" t="s">
        <v>218</v>
      </c>
      <c r="B8" s="30">
        <v>104</v>
      </c>
      <c r="C8" s="30">
        <v>13</v>
      </c>
      <c r="D8" s="30" t="s">
        <v>82</v>
      </c>
      <c r="E8" s="30" t="s">
        <v>239</v>
      </c>
      <c r="F8" s="30">
        <v>11874</v>
      </c>
      <c r="G8" s="30" t="s">
        <v>235</v>
      </c>
      <c r="H8" s="30">
        <v>2002</v>
      </c>
      <c r="I8" s="47" t="s">
        <v>77</v>
      </c>
      <c r="J8" s="40">
        <v>113634</v>
      </c>
      <c r="K8" s="30" t="s">
        <v>215</v>
      </c>
      <c r="L8" s="30" t="s">
        <v>29</v>
      </c>
      <c r="M8" s="30" t="s">
        <v>30</v>
      </c>
      <c r="N8" s="47" t="s">
        <v>78</v>
      </c>
      <c r="O8" s="30" t="s">
        <v>81</v>
      </c>
      <c r="P8" s="30" t="s">
        <v>157</v>
      </c>
      <c r="Q8" s="34">
        <v>7.280929411764705</v>
      </c>
      <c r="R8" s="41">
        <v>0</v>
      </c>
      <c r="S8" s="41">
        <v>0.7058823529411765</v>
      </c>
      <c r="T8" s="41">
        <v>6.57504705882353</v>
      </c>
      <c r="U8" s="34">
        <v>7.280929411764706</v>
      </c>
      <c r="V8" s="30">
        <f>(30+30+30+30+30)/5</f>
        <v>30</v>
      </c>
      <c r="W8" s="30">
        <v>100</v>
      </c>
      <c r="X8" s="42" t="s">
        <v>264</v>
      </c>
      <c r="Y8" s="30">
        <v>30</v>
      </c>
      <c r="Z8" s="30" t="s">
        <v>82</v>
      </c>
      <c r="AA8" s="30" t="s">
        <v>88</v>
      </c>
      <c r="AB8" s="30">
        <v>10</v>
      </c>
      <c r="AC8" s="49" t="s">
        <v>83</v>
      </c>
      <c r="AD8" s="30" t="s">
        <v>139</v>
      </c>
      <c r="AE8" s="30">
        <v>20</v>
      </c>
      <c r="AF8" s="49"/>
      <c r="AG8" s="30"/>
      <c r="AH8" s="30"/>
      <c r="AI8" s="30"/>
      <c r="AJ8" s="30"/>
      <c r="AK8" s="30"/>
      <c r="AL8" s="30"/>
      <c r="AM8" s="43"/>
      <c r="AN8" s="44"/>
    </row>
    <row r="9" spans="1:40" s="45" customFormat="1" ht="63.75">
      <c r="A9" s="30" t="s">
        <v>218</v>
      </c>
      <c r="B9" s="30">
        <v>104</v>
      </c>
      <c r="C9" s="30">
        <v>12</v>
      </c>
      <c r="D9" s="30" t="s">
        <v>132</v>
      </c>
      <c r="E9" s="30" t="s">
        <v>238</v>
      </c>
      <c r="F9" s="30">
        <v>14360</v>
      </c>
      <c r="G9" s="30" t="s">
        <v>220</v>
      </c>
      <c r="H9" s="30">
        <v>2002</v>
      </c>
      <c r="I9" s="30" t="s">
        <v>247</v>
      </c>
      <c r="J9" s="40">
        <v>26942</v>
      </c>
      <c r="K9" s="30" t="s">
        <v>215</v>
      </c>
      <c r="L9" s="30" t="s">
        <v>248</v>
      </c>
      <c r="M9" s="30" t="s">
        <v>249</v>
      </c>
      <c r="N9" s="30" t="s">
        <v>250</v>
      </c>
      <c r="O9" s="30" t="s">
        <v>251</v>
      </c>
      <c r="P9" s="30" t="s">
        <v>158</v>
      </c>
      <c r="Q9" s="34">
        <v>22.154117647058822</v>
      </c>
      <c r="R9" s="41">
        <v>0</v>
      </c>
      <c r="S9" s="41"/>
      <c r="T9" s="41">
        <v>22.154117647058822</v>
      </c>
      <c r="U9" s="34">
        <v>22.154117647058822</v>
      </c>
      <c r="V9" s="30">
        <f>(75+75+75+75+75)/5</f>
        <v>75</v>
      </c>
      <c r="W9" s="30">
        <v>100</v>
      </c>
      <c r="X9" s="42" t="s">
        <v>264</v>
      </c>
      <c r="Y9" s="30">
        <v>75</v>
      </c>
      <c r="Z9" s="30" t="s">
        <v>62</v>
      </c>
      <c r="AA9" s="30" t="s">
        <v>240</v>
      </c>
      <c r="AB9" s="30">
        <v>18.75</v>
      </c>
      <c r="AC9" s="30" t="s">
        <v>63</v>
      </c>
      <c r="AD9" s="30" t="s">
        <v>238</v>
      </c>
      <c r="AE9" s="30">
        <v>18.75</v>
      </c>
      <c r="AF9" s="30" t="s">
        <v>132</v>
      </c>
      <c r="AG9" s="30" t="s">
        <v>240</v>
      </c>
      <c r="AH9" s="30">
        <v>18.75</v>
      </c>
      <c r="AI9" s="30" t="s">
        <v>64</v>
      </c>
      <c r="AJ9" s="30" t="s">
        <v>238</v>
      </c>
      <c r="AK9" s="30">
        <v>18.75</v>
      </c>
      <c r="AL9" s="30"/>
      <c r="AM9" s="43"/>
      <c r="AN9" s="44"/>
    </row>
    <row r="10" spans="1:40" s="45" customFormat="1" ht="206.25" customHeight="1">
      <c r="A10" s="30" t="s">
        <v>218</v>
      </c>
      <c r="B10" s="30">
        <v>104</v>
      </c>
      <c r="C10" s="30">
        <v>12</v>
      </c>
      <c r="D10" s="30" t="s">
        <v>132</v>
      </c>
      <c r="E10" s="30" t="s">
        <v>240</v>
      </c>
      <c r="F10" s="30">
        <v>6628</v>
      </c>
      <c r="G10" s="30" t="s">
        <v>221</v>
      </c>
      <c r="H10" s="30">
        <v>2002</v>
      </c>
      <c r="I10" s="30" t="s">
        <v>107</v>
      </c>
      <c r="J10" s="40">
        <v>57457</v>
      </c>
      <c r="K10" s="30" t="s">
        <v>215</v>
      </c>
      <c r="L10" s="30" t="s">
        <v>108</v>
      </c>
      <c r="M10" s="30" t="s">
        <v>123</v>
      </c>
      <c r="N10" s="30" t="s">
        <v>109</v>
      </c>
      <c r="O10" s="30" t="s">
        <v>124</v>
      </c>
      <c r="P10" s="30" t="s">
        <v>154</v>
      </c>
      <c r="Q10" s="34">
        <v>20.20931764705882</v>
      </c>
      <c r="R10" s="41">
        <v>0</v>
      </c>
      <c r="S10" s="41">
        <v>1.7647058823529411</v>
      </c>
      <c r="T10" s="41">
        <v>18.444611764705883</v>
      </c>
      <c r="U10" s="34">
        <v>20.209317647058825</v>
      </c>
      <c r="V10" s="30">
        <f>(100+100+100+100+100)/5</f>
        <v>100</v>
      </c>
      <c r="W10" s="30">
        <v>100</v>
      </c>
      <c r="X10" s="42" t="s">
        <v>264</v>
      </c>
      <c r="Y10" s="30">
        <v>100</v>
      </c>
      <c r="Z10" s="30" t="s">
        <v>132</v>
      </c>
      <c r="AA10" s="30" t="s">
        <v>240</v>
      </c>
      <c r="AB10" s="30">
        <v>50</v>
      </c>
      <c r="AC10" s="30" t="s">
        <v>62</v>
      </c>
      <c r="AD10" s="30" t="s">
        <v>240</v>
      </c>
      <c r="AE10" s="30">
        <v>50</v>
      </c>
      <c r="AF10" s="30" t="s">
        <v>62</v>
      </c>
      <c r="AG10" s="30" t="s">
        <v>240</v>
      </c>
      <c r="AH10" s="30">
        <v>50</v>
      </c>
      <c r="AI10" s="30"/>
      <c r="AJ10" s="30"/>
      <c r="AK10" s="30"/>
      <c r="AL10" s="30"/>
      <c r="AM10" s="43"/>
      <c r="AN10" s="44"/>
    </row>
    <row r="11" spans="1:40" s="38" customFormat="1" ht="53.25" customHeight="1">
      <c r="A11" s="30" t="s">
        <v>218</v>
      </c>
      <c r="B11" s="30">
        <v>104</v>
      </c>
      <c r="C11" s="30">
        <v>12</v>
      </c>
      <c r="D11" s="30" t="s">
        <v>132</v>
      </c>
      <c r="E11" s="30" t="s">
        <v>238</v>
      </c>
      <c r="F11" s="30">
        <v>14360</v>
      </c>
      <c r="G11" s="30" t="s">
        <v>246</v>
      </c>
      <c r="H11" s="30">
        <v>2004</v>
      </c>
      <c r="I11" s="30" t="s">
        <v>252</v>
      </c>
      <c r="J11" s="40">
        <v>33735.79</v>
      </c>
      <c r="K11" s="30" t="s">
        <v>216</v>
      </c>
      <c r="L11" s="30" t="s">
        <v>248</v>
      </c>
      <c r="M11" s="30" t="s">
        <v>249</v>
      </c>
      <c r="N11" s="30" t="s">
        <v>253</v>
      </c>
      <c r="O11" s="30" t="s">
        <v>254</v>
      </c>
      <c r="P11" s="30" t="s">
        <v>155</v>
      </c>
      <c r="Q11" s="34">
        <v>18.46</v>
      </c>
      <c r="R11" s="41">
        <v>0</v>
      </c>
      <c r="S11" s="41"/>
      <c r="T11" s="41">
        <v>18.461764705882352</v>
      </c>
      <c r="U11" s="34">
        <v>18.46</v>
      </c>
      <c r="V11" s="30">
        <f>(62+62+62+62+62)/5</f>
        <v>62</v>
      </c>
      <c r="W11" s="30">
        <v>100</v>
      </c>
      <c r="X11" s="42" t="s">
        <v>264</v>
      </c>
      <c r="Y11" s="30">
        <v>62</v>
      </c>
      <c r="Z11" s="30" t="s">
        <v>62</v>
      </c>
      <c r="AA11" s="30" t="s">
        <v>240</v>
      </c>
      <c r="AB11" s="30">
        <v>15.5</v>
      </c>
      <c r="AC11" s="30" t="s">
        <v>63</v>
      </c>
      <c r="AD11" s="30" t="s">
        <v>238</v>
      </c>
      <c r="AE11" s="30">
        <v>15.5</v>
      </c>
      <c r="AF11" s="30" t="s">
        <v>132</v>
      </c>
      <c r="AG11" s="30" t="s">
        <v>240</v>
      </c>
      <c r="AH11" s="30">
        <v>15.5</v>
      </c>
      <c r="AI11" s="30" t="s">
        <v>64</v>
      </c>
      <c r="AJ11" s="30" t="s">
        <v>238</v>
      </c>
      <c r="AK11" s="30">
        <v>15.5</v>
      </c>
      <c r="AL11" s="30"/>
      <c r="AM11" s="43"/>
      <c r="AN11" s="44"/>
    </row>
    <row r="12" spans="1:40" s="38" customFormat="1" ht="191.25">
      <c r="A12" s="30" t="s">
        <v>222</v>
      </c>
      <c r="B12" s="30">
        <v>104</v>
      </c>
      <c r="C12" s="30">
        <v>15</v>
      </c>
      <c r="D12" s="30" t="s">
        <v>131</v>
      </c>
      <c r="E12" s="30" t="s">
        <v>237</v>
      </c>
      <c r="F12" s="30">
        <v>10082</v>
      </c>
      <c r="G12" s="30" t="s">
        <v>223</v>
      </c>
      <c r="H12" s="30" t="s">
        <v>142</v>
      </c>
      <c r="I12" s="30" t="s">
        <v>117</v>
      </c>
      <c r="J12" s="40">
        <v>792855.95</v>
      </c>
      <c r="K12" s="30" t="s">
        <v>216</v>
      </c>
      <c r="L12" s="30" t="s">
        <v>113</v>
      </c>
      <c r="M12" s="30" t="s">
        <v>114</v>
      </c>
      <c r="N12" s="30" t="s">
        <v>115</v>
      </c>
      <c r="O12" s="30" t="s">
        <v>116</v>
      </c>
      <c r="P12" s="30" t="s">
        <v>152</v>
      </c>
      <c r="Q12" s="34">
        <f>U12</f>
        <v>73.28515294117648</v>
      </c>
      <c r="R12" s="41">
        <v>0</v>
      </c>
      <c r="S12" s="41">
        <v>47.05882352941177</v>
      </c>
      <c r="T12" s="41">
        <v>26.226329411764706</v>
      </c>
      <c r="U12" s="34">
        <f>SUM(R12:T12)</f>
        <v>73.28515294117648</v>
      </c>
      <c r="V12" s="30">
        <f>(100+100+100+100+100)/5</f>
        <v>100</v>
      </c>
      <c r="W12" s="30">
        <v>100</v>
      </c>
      <c r="X12" s="30" t="s">
        <v>141</v>
      </c>
      <c r="Y12" s="30" t="s">
        <v>85</v>
      </c>
      <c r="Z12" s="30" t="s">
        <v>53</v>
      </c>
      <c r="AA12" s="30"/>
      <c r="AB12" s="30"/>
      <c r="AC12" s="30" t="s">
        <v>54</v>
      </c>
      <c r="AD12" s="30"/>
      <c r="AE12" s="30"/>
      <c r="AF12" s="30" t="s">
        <v>51</v>
      </c>
      <c r="AG12" s="30"/>
      <c r="AH12" s="30"/>
      <c r="AI12" s="30" t="s">
        <v>52</v>
      </c>
      <c r="AJ12" s="30"/>
      <c r="AK12" s="30"/>
      <c r="AL12" s="30"/>
      <c r="AM12" s="43"/>
      <c r="AN12" s="44"/>
    </row>
    <row r="13" spans="1:40" s="38" customFormat="1" ht="178.5" customHeight="1">
      <c r="A13" s="30" t="s">
        <v>222</v>
      </c>
      <c r="B13" s="30">
        <v>104</v>
      </c>
      <c r="C13" s="30">
        <v>4</v>
      </c>
      <c r="D13" s="30" t="s">
        <v>71</v>
      </c>
      <c r="E13" s="30" t="s">
        <v>241</v>
      </c>
      <c r="F13" s="48" t="s">
        <v>236</v>
      </c>
      <c r="G13" s="30" t="s">
        <v>224</v>
      </c>
      <c r="H13" s="30">
        <v>2004</v>
      </c>
      <c r="I13" s="30" t="s">
        <v>260</v>
      </c>
      <c r="J13" s="40">
        <v>201633.75</v>
      </c>
      <c r="K13" s="30" t="s">
        <v>216</v>
      </c>
      <c r="L13" s="30" t="s">
        <v>261</v>
      </c>
      <c r="M13" s="30" t="s">
        <v>262</v>
      </c>
      <c r="N13" s="47" t="s">
        <v>263</v>
      </c>
      <c r="O13" s="47" t="s">
        <v>70</v>
      </c>
      <c r="P13" s="30" t="s">
        <v>159</v>
      </c>
      <c r="Q13" s="34">
        <v>40.18</v>
      </c>
      <c r="R13" s="41">
        <v>0</v>
      </c>
      <c r="S13" s="41">
        <v>15</v>
      </c>
      <c r="T13" s="41">
        <v>25.177647058823528</v>
      </c>
      <c r="U13" s="34">
        <v>40.18</v>
      </c>
      <c r="V13" s="46">
        <f>(30+30+70+70+70)/5</f>
        <v>54</v>
      </c>
      <c r="W13" s="30">
        <v>100</v>
      </c>
      <c r="X13" s="42" t="s">
        <v>264</v>
      </c>
      <c r="Y13" s="30">
        <v>70</v>
      </c>
      <c r="Z13" s="30" t="s">
        <v>55</v>
      </c>
      <c r="AA13" s="30" t="s">
        <v>241</v>
      </c>
      <c r="AB13" s="30">
        <v>40</v>
      </c>
      <c r="AC13" s="30" t="s">
        <v>56</v>
      </c>
      <c r="AD13" s="30" t="s">
        <v>57</v>
      </c>
      <c r="AE13" s="30">
        <v>15</v>
      </c>
      <c r="AF13" s="30" t="s">
        <v>58</v>
      </c>
      <c r="AG13" s="30" t="s">
        <v>59</v>
      </c>
      <c r="AH13" s="30">
        <v>15</v>
      </c>
      <c r="AI13" s="30"/>
      <c r="AJ13" s="30"/>
      <c r="AK13" s="30"/>
      <c r="AL13" s="30"/>
      <c r="AM13" s="43"/>
      <c r="AN13" s="44"/>
    </row>
    <row r="14" spans="1:40" s="38" customFormat="1" ht="153">
      <c r="A14" s="30" t="s">
        <v>222</v>
      </c>
      <c r="B14" s="30">
        <v>104</v>
      </c>
      <c r="C14" s="30">
        <v>12</v>
      </c>
      <c r="D14" s="30" t="s">
        <v>132</v>
      </c>
      <c r="E14" s="30" t="s">
        <v>238</v>
      </c>
      <c r="F14" s="30">
        <v>14360</v>
      </c>
      <c r="G14" s="30" t="s">
        <v>226</v>
      </c>
      <c r="H14" s="30">
        <v>2004</v>
      </c>
      <c r="I14" s="30" t="s">
        <v>255</v>
      </c>
      <c r="J14" s="40">
        <v>100984.81</v>
      </c>
      <c r="K14" s="30" t="s">
        <v>216</v>
      </c>
      <c r="L14" s="30" t="s">
        <v>259</v>
      </c>
      <c r="M14" s="47" t="s">
        <v>256</v>
      </c>
      <c r="N14" s="30" t="s">
        <v>257</v>
      </c>
      <c r="O14" s="30" t="s">
        <v>258</v>
      </c>
      <c r="P14" s="30" t="s">
        <v>168</v>
      </c>
      <c r="Q14" s="34">
        <f>U14</f>
        <v>14.769411764705882</v>
      </c>
      <c r="R14" s="41">
        <v>0</v>
      </c>
      <c r="S14" s="41"/>
      <c r="T14" s="41">
        <v>14.769411764705882</v>
      </c>
      <c r="U14" s="34">
        <f>T14</f>
        <v>14.769411764705882</v>
      </c>
      <c r="V14" s="30">
        <f>(100+100+100+100+100)/5</f>
        <v>100</v>
      </c>
      <c r="W14" s="30">
        <v>100</v>
      </c>
      <c r="X14" s="42" t="s">
        <v>264</v>
      </c>
      <c r="Y14" s="30">
        <v>100</v>
      </c>
      <c r="Z14" s="30" t="s">
        <v>62</v>
      </c>
      <c r="AA14" s="30" t="s">
        <v>240</v>
      </c>
      <c r="AB14" s="30">
        <v>25</v>
      </c>
      <c r="AC14" s="30" t="s">
        <v>63</v>
      </c>
      <c r="AD14" s="30" t="s">
        <v>238</v>
      </c>
      <c r="AE14" s="30">
        <v>25</v>
      </c>
      <c r="AF14" s="30" t="s">
        <v>132</v>
      </c>
      <c r="AG14" s="30" t="s">
        <v>240</v>
      </c>
      <c r="AH14" s="30">
        <v>25</v>
      </c>
      <c r="AI14" s="30" t="s">
        <v>64</v>
      </c>
      <c r="AJ14" s="30" t="s">
        <v>238</v>
      </c>
      <c r="AK14" s="30">
        <v>25</v>
      </c>
      <c r="AL14" s="30"/>
      <c r="AM14" s="43"/>
      <c r="AN14" s="44"/>
    </row>
    <row r="15" spans="1:40" s="38" customFormat="1" ht="242.25">
      <c r="A15" s="30" t="s">
        <v>222</v>
      </c>
      <c r="B15" s="30">
        <v>104</v>
      </c>
      <c r="C15" s="30">
        <v>7</v>
      </c>
      <c r="D15" s="30" t="s">
        <v>98</v>
      </c>
      <c r="E15" s="30" t="s">
        <v>242</v>
      </c>
      <c r="F15" s="30">
        <v>10692</v>
      </c>
      <c r="G15" s="30" t="s">
        <v>227</v>
      </c>
      <c r="H15" s="30">
        <v>2004</v>
      </c>
      <c r="I15" s="30" t="s">
        <v>99</v>
      </c>
      <c r="J15" s="40">
        <v>105507.57</v>
      </c>
      <c r="K15" s="30" t="s">
        <v>216</v>
      </c>
      <c r="L15" s="30" t="s">
        <v>31</v>
      </c>
      <c r="M15" s="30" t="s">
        <v>32</v>
      </c>
      <c r="N15" s="30" t="s">
        <v>100</v>
      </c>
      <c r="O15" s="30" t="s">
        <v>101</v>
      </c>
      <c r="P15" s="30" t="s">
        <v>160</v>
      </c>
      <c r="Q15" s="34">
        <v>2.53</v>
      </c>
      <c r="R15" s="41">
        <v>0</v>
      </c>
      <c r="S15" s="41">
        <f>2000/1700</f>
        <v>1.1764705882352942</v>
      </c>
      <c r="T15" s="41">
        <f>2300.33/1700</f>
        <v>1.353135294117647</v>
      </c>
      <c r="U15" s="34">
        <f>SUM(R15:T15)</f>
        <v>2.529605882352941</v>
      </c>
      <c r="V15" s="41">
        <v>0</v>
      </c>
      <c r="W15" s="30">
        <v>100</v>
      </c>
      <c r="X15" s="42" t="s">
        <v>264</v>
      </c>
      <c r="Y15" s="30">
        <v>0</v>
      </c>
      <c r="Z15" s="30" t="s">
        <v>98</v>
      </c>
      <c r="AA15" s="30" t="s">
        <v>178</v>
      </c>
      <c r="AB15" s="30">
        <v>0</v>
      </c>
      <c r="AC15" s="30"/>
      <c r="AD15" s="30"/>
      <c r="AE15" s="30"/>
      <c r="AF15" s="30"/>
      <c r="AG15" s="30"/>
      <c r="AH15" s="30"/>
      <c r="AI15" s="30"/>
      <c r="AJ15" s="30"/>
      <c r="AK15" s="30"/>
      <c r="AL15" s="30" t="s">
        <v>146</v>
      </c>
      <c r="AM15" s="43" t="s">
        <v>147</v>
      </c>
      <c r="AN15" s="44">
        <v>0</v>
      </c>
    </row>
    <row r="16" spans="1:40" s="38" customFormat="1" ht="229.5">
      <c r="A16" s="30" t="s">
        <v>222</v>
      </c>
      <c r="B16" s="30">
        <v>104</v>
      </c>
      <c r="C16" s="30">
        <v>11</v>
      </c>
      <c r="D16" s="30" t="s">
        <v>130</v>
      </c>
      <c r="E16" s="30" t="s">
        <v>243</v>
      </c>
      <c r="F16" s="30">
        <v>12048</v>
      </c>
      <c r="G16" s="30" t="s">
        <v>106</v>
      </c>
      <c r="H16" s="30">
        <v>2004</v>
      </c>
      <c r="I16" s="30" t="s">
        <v>104</v>
      </c>
      <c r="J16" s="40">
        <v>87480</v>
      </c>
      <c r="K16" s="30" t="s">
        <v>216</v>
      </c>
      <c r="L16" s="30" t="s">
        <v>34</v>
      </c>
      <c r="M16" s="30" t="s">
        <v>35</v>
      </c>
      <c r="N16" s="30" t="s">
        <v>105</v>
      </c>
      <c r="O16" s="30" t="s">
        <v>16</v>
      </c>
      <c r="P16" s="30" t="s">
        <v>161</v>
      </c>
      <c r="Q16" s="34">
        <v>7.77</v>
      </c>
      <c r="R16" s="41">
        <v>0</v>
      </c>
      <c r="S16" s="41">
        <v>2.9411764705882355</v>
      </c>
      <c r="T16" s="41">
        <v>4.825294117647059</v>
      </c>
      <c r="U16" s="34">
        <f>SUM(S16:T16)</f>
        <v>7.766470588235294</v>
      </c>
      <c r="V16" s="46">
        <f>(50+0+0+0+0)/5</f>
        <v>10</v>
      </c>
      <c r="W16" s="30">
        <v>100</v>
      </c>
      <c r="X16" s="50" t="s">
        <v>143</v>
      </c>
      <c r="Y16" s="30">
        <v>0</v>
      </c>
      <c r="Z16" s="30"/>
      <c r="AA16" s="30"/>
      <c r="AB16" s="30"/>
      <c r="AC16" s="30"/>
      <c r="AD16" s="30"/>
      <c r="AE16" s="30"/>
      <c r="AF16" s="30"/>
      <c r="AG16" s="30"/>
      <c r="AH16" s="30"/>
      <c r="AI16" s="30"/>
      <c r="AJ16" s="30"/>
      <c r="AK16" s="30"/>
      <c r="AL16" s="30"/>
      <c r="AM16" s="43"/>
      <c r="AN16" s="44"/>
    </row>
    <row r="17" spans="1:40" s="38" customFormat="1" ht="191.25">
      <c r="A17" s="30" t="s">
        <v>222</v>
      </c>
      <c r="B17" s="47">
        <v>104</v>
      </c>
      <c r="C17" s="47">
        <v>11</v>
      </c>
      <c r="D17" s="47" t="s">
        <v>130</v>
      </c>
      <c r="E17" s="30" t="s">
        <v>20</v>
      </c>
      <c r="F17" s="48">
        <v>21507</v>
      </c>
      <c r="G17" s="30" t="s">
        <v>228</v>
      </c>
      <c r="H17" s="30">
        <v>2006</v>
      </c>
      <c r="I17" s="41" t="s">
        <v>125</v>
      </c>
      <c r="J17" s="40">
        <v>47105.07</v>
      </c>
      <c r="K17" s="46" t="s">
        <v>217</v>
      </c>
      <c r="L17" s="41" t="s">
        <v>126</v>
      </c>
      <c r="M17" s="30" t="s">
        <v>127</v>
      </c>
      <c r="N17" s="30" t="s">
        <v>128</v>
      </c>
      <c r="O17" s="30" t="s">
        <v>129</v>
      </c>
      <c r="P17" s="30" t="s">
        <v>162</v>
      </c>
      <c r="Q17" s="34">
        <v>20.13569411764706</v>
      </c>
      <c r="R17" s="41">
        <v>5.366282352941177</v>
      </c>
      <c r="S17" s="41"/>
      <c r="T17" s="41">
        <v>14.769411764705882</v>
      </c>
      <c r="U17" s="34">
        <v>20.13569411764706</v>
      </c>
      <c r="V17" s="46">
        <f>(20+20+55+21+33)/5</f>
        <v>29.8</v>
      </c>
      <c r="W17" s="30">
        <v>80</v>
      </c>
      <c r="X17" s="42" t="s">
        <v>264</v>
      </c>
      <c r="Y17" s="30">
        <v>33</v>
      </c>
      <c r="Z17" s="30" t="s">
        <v>130</v>
      </c>
      <c r="AA17" s="30" t="s">
        <v>19</v>
      </c>
      <c r="AB17" s="30"/>
      <c r="AC17" s="30" t="s">
        <v>132</v>
      </c>
      <c r="AD17" s="30" t="s">
        <v>240</v>
      </c>
      <c r="AE17" s="30">
        <v>21</v>
      </c>
      <c r="AF17" s="30" t="s">
        <v>60</v>
      </c>
      <c r="AG17" s="30" t="s">
        <v>61</v>
      </c>
      <c r="AH17" s="30">
        <v>12</v>
      </c>
      <c r="AI17" s="30"/>
      <c r="AJ17" s="30"/>
      <c r="AK17" s="30"/>
      <c r="AL17" s="30"/>
      <c r="AM17" s="30"/>
      <c r="AN17" s="51"/>
    </row>
    <row r="18" spans="1:40" s="38" customFormat="1" ht="178.5">
      <c r="A18" s="30" t="s">
        <v>222</v>
      </c>
      <c r="B18" s="47">
        <v>104</v>
      </c>
      <c r="C18" s="47">
        <v>9</v>
      </c>
      <c r="D18" s="47" t="s">
        <v>86</v>
      </c>
      <c r="E18" s="30" t="s">
        <v>225</v>
      </c>
      <c r="F18" s="30">
        <v>3373</v>
      </c>
      <c r="G18" s="30" t="s">
        <v>229</v>
      </c>
      <c r="H18" s="30">
        <v>2006</v>
      </c>
      <c r="I18" s="41" t="s">
        <v>133</v>
      </c>
      <c r="J18" s="40">
        <v>257525</v>
      </c>
      <c r="K18" s="46" t="s">
        <v>217</v>
      </c>
      <c r="L18" s="41" t="s">
        <v>36</v>
      </c>
      <c r="M18" s="30" t="s">
        <v>37</v>
      </c>
      <c r="N18" s="30" t="s">
        <v>134</v>
      </c>
      <c r="O18" s="30" t="s">
        <v>135</v>
      </c>
      <c r="P18" s="30" t="s">
        <v>163</v>
      </c>
      <c r="Q18" s="34">
        <v>66.98086470588235</v>
      </c>
      <c r="R18" s="41">
        <v>35.20518235294117</v>
      </c>
      <c r="S18" s="41">
        <v>11.764705882352942</v>
      </c>
      <c r="T18" s="41">
        <v>20.010976470588236</v>
      </c>
      <c r="U18" s="34">
        <v>66.98086470588235</v>
      </c>
      <c r="V18" s="30">
        <f>(100+100+100+100+100)/5</f>
        <v>100</v>
      </c>
      <c r="W18" s="30">
        <v>71.66</v>
      </c>
      <c r="X18" s="42" t="s">
        <v>264</v>
      </c>
      <c r="Y18" s="30">
        <v>100</v>
      </c>
      <c r="Z18" s="30" t="s">
        <v>86</v>
      </c>
      <c r="AA18" s="30" t="s">
        <v>225</v>
      </c>
      <c r="AB18" s="30">
        <v>50</v>
      </c>
      <c r="AC18" s="30" t="s">
        <v>87</v>
      </c>
      <c r="AD18" s="30" t="s">
        <v>180</v>
      </c>
      <c r="AE18" s="30">
        <v>50</v>
      </c>
      <c r="AF18" s="30"/>
      <c r="AG18" s="30"/>
      <c r="AH18" s="30"/>
      <c r="AI18" s="30"/>
      <c r="AJ18" s="30"/>
      <c r="AK18" s="30"/>
      <c r="AL18" s="30"/>
      <c r="AM18" s="30"/>
      <c r="AN18" s="51"/>
    </row>
    <row r="19" spans="1:40" s="38" customFormat="1" ht="140.25">
      <c r="A19" s="30" t="s">
        <v>222</v>
      </c>
      <c r="B19" s="47">
        <v>104</v>
      </c>
      <c r="C19" s="47">
        <v>10</v>
      </c>
      <c r="D19" s="47" t="s">
        <v>87</v>
      </c>
      <c r="E19" s="30" t="s">
        <v>244</v>
      </c>
      <c r="F19" s="30">
        <v>11517</v>
      </c>
      <c r="G19" s="30" t="s">
        <v>230</v>
      </c>
      <c r="H19" s="30">
        <v>2006</v>
      </c>
      <c r="I19" s="41" t="s">
        <v>72</v>
      </c>
      <c r="J19" s="40">
        <v>178800</v>
      </c>
      <c r="K19" s="46" t="s">
        <v>217</v>
      </c>
      <c r="L19" s="41" t="s">
        <v>73</v>
      </c>
      <c r="M19" s="30" t="s">
        <v>74</v>
      </c>
      <c r="N19" s="30" t="s">
        <v>75</v>
      </c>
      <c r="O19" s="30" t="s">
        <v>76</v>
      </c>
      <c r="P19" s="30" t="s">
        <v>164</v>
      </c>
      <c r="Q19" s="34">
        <v>34.798782352941174</v>
      </c>
      <c r="R19" s="41">
        <v>22.0929</v>
      </c>
      <c r="S19" s="41">
        <v>0</v>
      </c>
      <c r="T19" s="41">
        <v>12.705882352941176</v>
      </c>
      <c r="U19" s="34">
        <v>34.798782352941174</v>
      </c>
      <c r="V19" s="46">
        <f>(80+80+80+80+80)/5</f>
        <v>80</v>
      </c>
      <c r="W19" s="30">
        <v>40</v>
      </c>
      <c r="X19" s="42" t="s">
        <v>264</v>
      </c>
      <c r="Y19" s="30">
        <v>80</v>
      </c>
      <c r="Z19" s="47" t="s">
        <v>87</v>
      </c>
      <c r="AA19" s="30" t="s">
        <v>180</v>
      </c>
      <c r="AB19" s="30">
        <v>80</v>
      </c>
      <c r="AC19" s="30"/>
      <c r="AD19" s="30"/>
      <c r="AE19" s="30"/>
      <c r="AF19" s="30"/>
      <c r="AG19" s="30"/>
      <c r="AH19" s="30"/>
      <c r="AI19" s="30"/>
      <c r="AJ19" s="30"/>
      <c r="AK19" s="30"/>
      <c r="AL19" s="30"/>
      <c r="AM19" s="30"/>
      <c r="AN19" s="51"/>
    </row>
    <row r="20" spans="1:40" s="38" customFormat="1" ht="104.25" customHeight="1">
      <c r="A20" s="30" t="s">
        <v>222</v>
      </c>
      <c r="B20" s="47">
        <v>104</v>
      </c>
      <c r="C20" s="47">
        <v>3</v>
      </c>
      <c r="D20" s="47" t="s">
        <v>44</v>
      </c>
      <c r="E20" s="30" t="s">
        <v>148</v>
      </c>
      <c r="F20" s="30">
        <v>24445</v>
      </c>
      <c r="G20" s="30" t="s">
        <v>231</v>
      </c>
      <c r="H20" s="30">
        <v>2008</v>
      </c>
      <c r="I20" s="41"/>
      <c r="J20" s="40">
        <v>435399.6</v>
      </c>
      <c r="K20" s="46" t="s">
        <v>217</v>
      </c>
      <c r="L20" s="41" t="s">
        <v>171</v>
      </c>
      <c r="M20" s="30" t="s">
        <v>172</v>
      </c>
      <c r="N20" s="30" t="s">
        <v>173</v>
      </c>
      <c r="O20" s="30" t="s">
        <v>174</v>
      </c>
      <c r="P20" s="30" t="s">
        <v>165</v>
      </c>
      <c r="Q20" s="34">
        <v>76.9</v>
      </c>
      <c r="R20" s="41">
        <f>84322.39/1700</f>
        <v>49.60140588235294</v>
      </c>
      <c r="S20" s="41">
        <f>2000/1700</f>
        <v>1.1764705882352942</v>
      </c>
      <c r="T20" s="41">
        <v>26.12</v>
      </c>
      <c r="U20" s="34">
        <f>SUM(R20:T20)</f>
        <v>76.89787647058824</v>
      </c>
      <c r="V20" s="30">
        <f>(100+100+100+100+100)/5</f>
        <v>100</v>
      </c>
      <c r="W20" s="30">
        <v>61.67</v>
      </c>
      <c r="X20" s="42" t="s">
        <v>264</v>
      </c>
      <c r="Y20" s="30">
        <v>100</v>
      </c>
      <c r="Z20" s="30" t="s">
        <v>71</v>
      </c>
      <c r="AA20" s="30" t="s">
        <v>241</v>
      </c>
      <c r="AB20" s="30">
        <v>50</v>
      </c>
      <c r="AC20" s="30" t="s">
        <v>42</v>
      </c>
      <c r="AD20" s="30" t="s">
        <v>33</v>
      </c>
      <c r="AE20" s="30">
        <v>0</v>
      </c>
      <c r="AF20" s="30" t="s">
        <v>44</v>
      </c>
      <c r="AG20" s="30" t="s">
        <v>43</v>
      </c>
      <c r="AH20" s="30">
        <v>50</v>
      </c>
      <c r="AI20" s="30"/>
      <c r="AJ20" s="30"/>
      <c r="AK20" s="30"/>
      <c r="AL20" s="30"/>
      <c r="AM20" s="30"/>
      <c r="AN20" s="51"/>
    </row>
    <row r="21" spans="1:40" s="38" customFormat="1" ht="205.5" customHeight="1">
      <c r="A21" s="30" t="s">
        <v>222</v>
      </c>
      <c r="B21" s="47">
        <v>104</v>
      </c>
      <c r="C21" s="47">
        <v>13</v>
      </c>
      <c r="D21" s="47" t="s">
        <v>82</v>
      </c>
      <c r="E21" s="30" t="s">
        <v>239</v>
      </c>
      <c r="F21" s="30">
        <v>11874</v>
      </c>
      <c r="G21" s="30" t="s">
        <v>232</v>
      </c>
      <c r="H21" s="30">
        <v>2006</v>
      </c>
      <c r="I21" s="49" t="s">
        <v>84</v>
      </c>
      <c r="J21" s="40">
        <v>95040</v>
      </c>
      <c r="K21" s="46" t="s">
        <v>217</v>
      </c>
      <c r="L21" s="41" t="s">
        <v>38</v>
      </c>
      <c r="M21" s="30" t="s">
        <v>30</v>
      </c>
      <c r="N21" s="30" t="s">
        <v>27</v>
      </c>
      <c r="O21" s="30" t="s">
        <v>28</v>
      </c>
      <c r="P21" s="30" t="s">
        <v>166</v>
      </c>
      <c r="Q21" s="34">
        <v>15.591811764705884</v>
      </c>
      <c r="R21" s="41">
        <v>10.827105882352942</v>
      </c>
      <c r="S21" s="41">
        <v>0.35294117647058826</v>
      </c>
      <c r="T21" s="41">
        <v>4.411764705882353</v>
      </c>
      <c r="U21" s="34">
        <v>15.591811764705884</v>
      </c>
      <c r="V21" s="30">
        <f>(85+85+85+85+85)/5</f>
        <v>85</v>
      </c>
      <c r="W21" s="30">
        <v>91.65</v>
      </c>
      <c r="X21" s="42" t="s">
        <v>264</v>
      </c>
      <c r="Y21" s="30">
        <v>85</v>
      </c>
      <c r="Z21" s="30" t="s">
        <v>82</v>
      </c>
      <c r="AA21" s="30" t="s">
        <v>88</v>
      </c>
      <c r="AB21" s="30">
        <v>20</v>
      </c>
      <c r="AC21" s="30" t="s">
        <v>86</v>
      </c>
      <c r="AD21" s="30" t="s">
        <v>225</v>
      </c>
      <c r="AE21" s="30">
        <v>15</v>
      </c>
      <c r="AF21" s="30" t="s">
        <v>83</v>
      </c>
      <c r="AG21" s="30" t="s">
        <v>239</v>
      </c>
      <c r="AH21" s="30">
        <v>10</v>
      </c>
      <c r="AI21" s="49" t="s">
        <v>150</v>
      </c>
      <c r="AJ21" s="30" t="s">
        <v>239</v>
      </c>
      <c r="AK21" s="30">
        <v>40</v>
      </c>
      <c r="AL21" s="30"/>
      <c r="AM21" s="30"/>
      <c r="AN21" s="51"/>
    </row>
    <row r="22" spans="1:40" s="38" customFormat="1" ht="231.75" customHeight="1">
      <c r="A22" s="52" t="s">
        <v>222</v>
      </c>
      <c r="B22" s="53">
        <v>104</v>
      </c>
      <c r="C22" s="53">
        <v>7</v>
      </c>
      <c r="D22" s="53" t="s">
        <v>98</v>
      </c>
      <c r="E22" s="52" t="s">
        <v>245</v>
      </c>
      <c r="F22" s="52">
        <v>12318</v>
      </c>
      <c r="G22" s="52" t="s">
        <v>233</v>
      </c>
      <c r="H22" s="52">
        <v>2006</v>
      </c>
      <c r="I22" s="52" t="s">
        <v>136</v>
      </c>
      <c r="J22" s="54">
        <v>162186</v>
      </c>
      <c r="K22" s="55" t="s">
        <v>217</v>
      </c>
      <c r="L22" s="56" t="s">
        <v>137</v>
      </c>
      <c r="M22" s="52" t="s">
        <v>138</v>
      </c>
      <c r="N22" s="52" t="s">
        <v>144</v>
      </c>
      <c r="O22" s="52" t="s">
        <v>145</v>
      </c>
      <c r="P22" s="52" t="s">
        <v>167</v>
      </c>
      <c r="Q22" s="56">
        <v>49.72824705882353</v>
      </c>
      <c r="R22" s="56">
        <v>18.476482352941176</v>
      </c>
      <c r="S22" s="56">
        <v>2.9411764705882355</v>
      </c>
      <c r="T22" s="56">
        <v>28.31058823529412</v>
      </c>
      <c r="U22" s="57">
        <v>49.72824705882353</v>
      </c>
      <c r="V22" s="52">
        <f>(100+100+100+100+100)/5</f>
        <v>100</v>
      </c>
      <c r="W22" s="52">
        <v>96.64</v>
      </c>
      <c r="X22" s="58" t="s">
        <v>264</v>
      </c>
      <c r="Y22" s="52">
        <v>100</v>
      </c>
      <c r="Z22" s="52" t="s">
        <v>273</v>
      </c>
      <c r="AA22" s="52" t="s">
        <v>178</v>
      </c>
      <c r="AB22" s="52">
        <v>50</v>
      </c>
      <c r="AC22" s="52" t="s">
        <v>65</v>
      </c>
      <c r="AD22" s="52" t="s">
        <v>245</v>
      </c>
      <c r="AE22" s="52">
        <v>50</v>
      </c>
      <c r="AF22" s="52"/>
      <c r="AG22" s="52"/>
      <c r="AH22" s="52"/>
      <c r="AI22" s="59"/>
      <c r="AJ22" s="52"/>
      <c r="AK22" s="52"/>
      <c r="AL22" s="52"/>
      <c r="AM22" s="30"/>
      <c r="AN22" s="60"/>
    </row>
    <row r="23" spans="1:110" s="68" customFormat="1" ht="112.5" customHeight="1">
      <c r="A23" s="30" t="s">
        <v>218</v>
      </c>
      <c r="B23" s="61">
        <v>104</v>
      </c>
      <c r="C23" s="61">
        <v>13</v>
      </c>
      <c r="D23" s="62" t="s">
        <v>82</v>
      </c>
      <c r="E23" s="62" t="s">
        <v>239</v>
      </c>
      <c r="F23" s="63" t="s">
        <v>170</v>
      </c>
      <c r="G23" s="30" t="s">
        <v>198</v>
      </c>
      <c r="H23" s="62">
        <v>2010</v>
      </c>
      <c r="I23" s="30" t="s">
        <v>177</v>
      </c>
      <c r="J23" s="64">
        <v>101000</v>
      </c>
      <c r="K23" s="65" t="s">
        <v>199</v>
      </c>
      <c r="L23" s="41" t="s">
        <v>39</v>
      </c>
      <c r="M23" s="30" t="s">
        <v>40</v>
      </c>
      <c r="N23" s="30" t="s">
        <v>175</v>
      </c>
      <c r="O23" s="30" t="s">
        <v>176</v>
      </c>
      <c r="P23" s="30" t="s">
        <v>169</v>
      </c>
      <c r="Q23" s="41">
        <v>21.25449411764706</v>
      </c>
      <c r="R23" s="41">
        <v>10.575670588235294</v>
      </c>
      <c r="S23" s="41">
        <v>2.9411764705882355</v>
      </c>
      <c r="T23" s="41">
        <v>7.737647058823529</v>
      </c>
      <c r="U23" s="41">
        <v>21.25449411764706</v>
      </c>
      <c r="V23" s="30">
        <f>(100+100+100+100+100)/5</f>
        <v>100</v>
      </c>
      <c r="W23" s="30">
        <v>38.4</v>
      </c>
      <c r="X23" s="42" t="s">
        <v>264</v>
      </c>
      <c r="Y23" s="30">
        <v>100</v>
      </c>
      <c r="Z23" s="30" t="s">
        <v>150</v>
      </c>
      <c r="AA23" s="30" t="s">
        <v>239</v>
      </c>
      <c r="AB23" s="30">
        <v>100</v>
      </c>
      <c r="AC23" s="30"/>
      <c r="AD23" s="30"/>
      <c r="AE23" s="30"/>
      <c r="AF23" s="30"/>
      <c r="AG23" s="30"/>
      <c r="AH23" s="30"/>
      <c r="AI23" s="66"/>
      <c r="AJ23" s="30"/>
      <c r="AK23" s="30"/>
      <c r="AL23" s="30"/>
      <c r="AM23" s="30"/>
      <c r="AN23" s="3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row>
    <row r="24" spans="1:40" s="38" customFormat="1" ht="51">
      <c r="A24" s="31" t="s">
        <v>222</v>
      </c>
      <c r="B24" s="32">
        <v>104</v>
      </c>
      <c r="C24" s="32">
        <v>12</v>
      </c>
      <c r="D24" s="32" t="s">
        <v>132</v>
      </c>
      <c r="E24" s="31" t="s">
        <v>265</v>
      </c>
      <c r="F24" s="33">
        <v>23563</v>
      </c>
      <c r="G24" s="31" t="s">
        <v>266</v>
      </c>
      <c r="H24" s="31">
        <v>2010</v>
      </c>
      <c r="I24" s="34" t="s">
        <v>267</v>
      </c>
      <c r="J24" s="35">
        <v>35573.61</v>
      </c>
      <c r="K24" s="36" t="s">
        <v>199</v>
      </c>
      <c r="L24" s="34" t="s">
        <v>269</v>
      </c>
      <c r="M24" s="31" t="s">
        <v>270</v>
      </c>
      <c r="N24" s="31" t="s">
        <v>271</v>
      </c>
      <c r="O24" s="31" t="s">
        <v>272</v>
      </c>
      <c r="P24" s="31" t="s">
        <v>268</v>
      </c>
      <c r="Q24" s="34">
        <v>3.14</v>
      </c>
      <c r="R24" s="34">
        <v>3.14</v>
      </c>
      <c r="S24" s="34"/>
      <c r="T24" s="34"/>
      <c r="U24" s="34">
        <v>3.14</v>
      </c>
      <c r="V24" s="36">
        <f>(50+50+50+50+50)/5</f>
        <v>50</v>
      </c>
      <c r="W24" s="31">
        <v>35.05</v>
      </c>
      <c r="X24" s="39" t="s">
        <v>264</v>
      </c>
      <c r="Y24" s="31">
        <v>50</v>
      </c>
      <c r="Z24" s="30" t="s">
        <v>132</v>
      </c>
      <c r="AA24" s="30" t="s">
        <v>240</v>
      </c>
      <c r="AB24" s="30">
        <v>30</v>
      </c>
      <c r="AC24" s="31" t="s">
        <v>63</v>
      </c>
      <c r="AD24" s="31" t="s">
        <v>238</v>
      </c>
      <c r="AE24" s="31">
        <v>15</v>
      </c>
      <c r="AF24" s="30" t="s">
        <v>62</v>
      </c>
      <c r="AG24" s="30" t="s">
        <v>240</v>
      </c>
      <c r="AH24" s="30">
        <v>5</v>
      </c>
      <c r="AI24" s="31"/>
      <c r="AJ24" s="31"/>
      <c r="AK24" s="31"/>
      <c r="AL24" s="30"/>
      <c r="AM24" s="30"/>
      <c r="AN24" s="37"/>
    </row>
    <row r="25" spans="1:40" s="45" customFormat="1" ht="165.75">
      <c r="A25" s="30" t="s">
        <v>222</v>
      </c>
      <c r="B25" s="30">
        <v>104</v>
      </c>
      <c r="C25" s="30">
        <v>7</v>
      </c>
      <c r="D25" s="30" t="s">
        <v>98</v>
      </c>
      <c r="E25" s="30" t="s">
        <v>245</v>
      </c>
      <c r="F25" s="30">
        <v>12318</v>
      </c>
      <c r="G25" s="30" t="s">
        <v>274</v>
      </c>
      <c r="H25" s="30">
        <v>2010</v>
      </c>
      <c r="I25" s="30" t="s">
        <v>275</v>
      </c>
      <c r="J25" s="30">
        <v>126478.66</v>
      </c>
      <c r="K25" s="30" t="s">
        <v>199</v>
      </c>
      <c r="L25" s="30" t="s">
        <v>137</v>
      </c>
      <c r="M25" s="30" t="s">
        <v>138</v>
      </c>
      <c r="N25" s="30" t="s">
        <v>276</v>
      </c>
      <c r="O25" s="30" t="s">
        <v>0</v>
      </c>
      <c r="P25" s="30" t="s">
        <v>1</v>
      </c>
      <c r="Q25" s="41">
        <v>34.32</v>
      </c>
      <c r="R25" s="41">
        <v>3.01</v>
      </c>
      <c r="S25" s="41">
        <v>3</v>
      </c>
      <c r="T25" s="41">
        <v>28.31</v>
      </c>
      <c r="U25" s="41">
        <f>SUM(R25:T25)</f>
        <v>34.32</v>
      </c>
      <c r="V25" s="46">
        <f>(100+100+100+100+100)/5</f>
        <v>100</v>
      </c>
      <c r="W25" s="30">
        <v>4.06</v>
      </c>
      <c r="X25" s="42" t="s">
        <v>264</v>
      </c>
      <c r="Y25" s="30">
        <v>100</v>
      </c>
      <c r="Z25" s="30" t="s">
        <v>98</v>
      </c>
      <c r="AA25" s="30" t="s">
        <v>178</v>
      </c>
      <c r="AB25" s="30">
        <v>50</v>
      </c>
      <c r="AC25" s="52" t="s">
        <v>65</v>
      </c>
      <c r="AD25" s="52" t="s">
        <v>245</v>
      </c>
      <c r="AE25" s="52">
        <v>50</v>
      </c>
      <c r="AF25" s="30"/>
      <c r="AG25" s="30"/>
      <c r="AH25" s="30"/>
      <c r="AI25" s="30"/>
      <c r="AJ25" s="30"/>
      <c r="AK25" s="30"/>
      <c r="AL25" s="30"/>
      <c r="AM25" s="30"/>
      <c r="AN25" s="37"/>
    </row>
    <row r="26" spans="1:40" s="45" customFormat="1" ht="127.5">
      <c r="A26" s="30" t="s">
        <v>222</v>
      </c>
      <c r="B26" s="30">
        <v>104</v>
      </c>
      <c r="C26" s="30">
        <v>12</v>
      </c>
      <c r="D26" s="30" t="s">
        <v>132</v>
      </c>
      <c r="E26" s="30" t="s">
        <v>238</v>
      </c>
      <c r="F26" s="30">
        <v>14360</v>
      </c>
      <c r="G26" s="30" t="s">
        <v>17</v>
      </c>
      <c r="H26" s="30">
        <v>2010</v>
      </c>
      <c r="I26" s="69" t="s">
        <v>49</v>
      </c>
      <c r="J26" s="40">
        <v>40180.880000000005</v>
      </c>
      <c r="K26" s="30" t="s">
        <v>199</v>
      </c>
      <c r="L26" s="30" t="s">
        <v>2</v>
      </c>
      <c r="M26" s="47" t="s">
        <v>3</v>
      </c>
      <c r="N26" s="30" t="s">
        <v>4</v>
      </c>
      <c r="O26" s="30" t="s">
        <v>5</v>
      </c>
      <c r="P26" s="30" t="s">
        <v>18</v>
      </c>
      <c r="Q26" s="41">
        <v>3.87</v>
      </c>
      <c r="R26" s="41">
        <v>3.87</v>
      </c>
      <c r="S26" s="41"/>
      <c r="T26" s="41"/>
      <c r="U26" s="41">
        <v>3.87</v>
      </c>
      <c r="V26" s="30">
        <f>(100+100+100+100+100)/5</f>
        <v>100</v>
      </c>
      <c r="W26" s="30">
        <v>16.37</v>
      </c>
      <c r="X26" s="42" t="s">
        <v>264</v>
      </c>
      <c r="Y26" s="30">
        <v>100</v>
      </c>
      <c r="Z26" s="30" t="s">
        <v>62</v>
      </c>
      <c r="AA26" s="30" t="s">
        <v>240</v>
      </c>
      <c r="AB26" s="30">
        <v>25</v>
      </c>
      <c r="AC26" s="30" t="s">
        <v>63</v>
      </c>
      <c r="AD26" s="30" t="s">
        <v>238</v>
      </c>
      <c r="AE26" s="30">
        <v>25</v>
      </c>
      <c r="AF26" s="30" t="s">
        <v>132</v>
      </c>
      <c r="AG26" s="30" t="s">
        <v>240</v>
      </c>
      <c r="AH26" s="30">
        <v>25</v>
      </c>
      <c r="AI26" s="30" t="s">
        <v>64</v>
      </c>
      <c r="AJ26" s="30" t="s">
        <v>238</v>
      </c>
      <c r="AK26" s="30">
        <v>25</v>
      </c>
      <c r="AL26" s="30"/>
      <c r="AM26" s="30"/>
      <c r="AN26" s="37"/>
    </row>
    <row r="27" spans="1:40" s="38" customFormat="1" ht="153">
      <c r="A27" s="30" t="s">
        <v>222</v>
      </c>
      <c r="B27" s="47">
        <v>104</v>
      </c>
      <c r="C27" s="47">
        <v>12</v>
      </c>
      <c r="D27" s="47" t="s">
        <v>132</v>
      </c>
      <c r="E27" s="30" t="s">
        <v>6</v>
      </c>
      <c r="F27" s="48">
        <v>10412</v>
      </c>
      <c r="G27" s="30" t="s">
        <v>7</v>
      </c>
      <c r="H27" s="30">
        <v>2010</v>
      </c>
      <c r="I27" s="41" t="s">
        <v>21</v>
      </c>
      <c r="J27" s="40">
        <v>95543.92</v>
      </c>
      <c r="K27" s="46" t="s">
        <v>199</v>
      </c>
      <c r="L27" s="41" t="s">
        <v>22</v>
      </c>
      <c r="M27" s="41" t="s">
        <v>23</v>
      </c>
      <c r="N27" s="41" t="s">
        <v>24</v>
      </c>
      <c r="O27" s="41" t="s">
        <v>25</v>
      </c>
      <c r="P27" s="70" t="s">
        <v>8</v>
      </c>
      <c r="Q27" s="34">
        <v>30.63</v>
      </c>
      <c r="R27" s="41">
        <v>2.81</v>
      </c>
      <c r="S27" s="41">
        <f>1000/141.66</f>
        <v>7.059155724975293</v>
      </c>
      <c r="T27" s="41">
        <v>20.76</v>
      </c>
      <c r="U27" s="34">
        <v>30.63</v>
      </c>
      <c r="V27" s="41">
        <f>(100+100+100+100+100)/5</f>
        <v>100</v>
      </c>
      <c r="W27" s="30">
        <v>25.02</v>
      </c>
      <c r="X27" s="42" t="s">
        <v>264</v>
      </c>
      <c r="Y27" s="40">
        <v>100</v>
      </c>
      <c r="Z27" s="30" t="s">
        <v>132</v>
      </c>
      <c r="AA27" s="30" t="s">
        <v>240</v>
      </c>
      <c r="AB27" s="30">
        <v>70</v>
      </c>
      <c r="AC27" s="30" t="s">
        <v>62</v>
      </c>
      <c r="AD27" s="30" t="s">
        <v>240</v>
      </c>
      <c r="AE27" s="30">
        <v>30</v>
      </c>
      <c r="AF27" s="30"/>
      <c r="AG27" s="30"/>
      <c r="AH27" s="30"/>
      <c r="AI27" s="30"/>
      <c r="AJ27" s="30"/>
      <c r="AK27" s="30"/>
      <c r="AL27" s="30"/>
      <c r="AM27" s="30"/>
      <c r="AN27" s="37"/>
    </row>
    <row r="28" spans="1:40" s="38" customFormat="1" ht="63.75">
      <c r="A28" s="52" t="s">
        <v>222</v>
      </c>
      <c r="B28" s="53">
        <v>104</v>
      </c>
      <c r="C28" s="53">
        <v>12</v>
      </c>
      <c r="D28" s="53" t="s">
        <v>132</v>
      </c>
      <c r="E28" s="52" t="s">
        <v>68</v>
      </c>
      <c r="F28" s="71">
        <v>31854</v>
      </c>
      <c r="G28" s="52" t="s">
        <v>9</v>
      </c>
      <c r="H28" s="52">
        <v>2010</v>
      </c>
      <c r="I28" s="56" t="s">
        <v>11</v>
      </c>
      <c r="J28" s="54">
        <v>8180.58</v>
      </c>
      <c r="K28" s="55" t="s">
        <v>199</v>
      </c>
      <c r="L28" s="56" t="s">
        <v>12</v>
      </c>
      <c r="M28" s="52" t="s">
        <v>13</v>
      </c>
      <c r="N28" s="52" t="s">
        <v>14</v>
      </c>
      <c r="O28" s="52" t="s">
        <v>15</v>
      </c>
      <c r="P28" s="72" t="s">
        <v>10</v>
      </c>
      <c r="Q28" s="56">
        <v>4.25</v>
      </c>
      <c r="R28" s="56">
        <v>0.72</v>
      </c>
      <c r="S28" s="56">
        <f>250/141.66</f>
        <v>1.7647889312438232</v>
      </c>
      <c r="T28" s="56">
        <f>250/141.66</f>
        <v>1.7647889312438232</v>
      </c>
      <c r="U28" s="56">
        <v>4.25</v>
      </c>
      <c r="V28" s="52">
        <f>(30+30+30+30+30)/5</f>
        <v>30</v>
      </c>
      <c r="W28" s="52">
        <v>35.05</v>
      </c>
      <c r="X28" s="58" t="s">
        <v>264</v>
      </c>
      <c r="Y28" s="52">
        <v>30</v>
      </c>
      <c r="Z28" s="52" t="s">
        <v>62</v>
      </c>
      <c r="AA28" s="52" t="s">
        <v>240</v>
      </c>
      <c r="AB28" s="52">
        <v>10</v>
      </c>
      <c r="AC28" s="52" t="s">
        <v>63</v>
      </c>
      <c r="AD28" s="52" t="s">
        <v>238</v>
      </c>
      <c r="AE28" s="52">
        <v>10</v>
      </c>
      <c r="AF28" s="52" t="s">
        <v>69</v>
      </c>
      <c r="AG28" s="52" t="s">
        <v>6</v>
      </c>
      <c r="AH28" s="52">
        <v>10</v>
      </c>
      <c r="AI28" s="52"/>
      <c r="AJ28" s="52"/>
      <c r="AK28" s="52"/>
      <c r="AL28" s="52"/>
      <c r="AM28" s="52"/>
      <c r="AN28" s="73"/>
    </row>
    <row r="29" spans="1:40" s="81" customFormat="1" ht="103.5" customHeight="1" thickBot="1">
      <c r="A29" s="74" t="s">
        <v>222</v>
      </c>
      <c r="B29" s="75">
        <v>104</v>
      </c>
      <c r="C29" s="76">
        <v>3</v>
      </c>
      <c r="D29" s="76" t="s">
        <v>44</v>
      </c>
      <c r="E29" s="75" t="s">
        <v>43</v>
      </c>
      <c r="F29" s="75">
        <v>11395</v>
      </c>
      <c r="G29" s="74" t="s">
        <v>45</v>
      </c>
      <c r="H29" s="75">
        <v>2011</v>
      </c>
      <c r="I29" s="75"/>
      <c r="J29" s="77">
        <v>208236.02</v>
      </c>
      <c r="K29" s="75" t="s">
        <v>199</v>
      </c>
      <c r="L29" s="78" t="s">
        <v>171</v>
      </c>
      <c r="M29" s="74" t="s">
        <v>172</v>
      </c>
      <c r="N29" s="74" t="s">
        <v>47</v>
      </c>
      <c r="O29" s="74" t="s">
        <v>48</v>
      </c>
      <c r="P29" s="75" t="s">
        <v>46</v>
      </c>
      <c r="Q29" s="77">
        <v>40.814541176470584</v>
      </c>
      <c r="R29" s="77">
        <f>24988.32/1700</f>
        <v>14.699011764705881</v>
      </c>
      <c r="S29" s="77">
        <v>0</v>
      </c>
      <c r="T29" s="77">
        <f>3700*12/1700</f>
        <v>26.11764705882353</v>
      </c>
      <c r="U29" s="77">
        <f>SUM(R29:T29)</f>
        <v>40.81665882352941</v>
      </c>
      <c r="V29" s="77">
        <f>(30+100+100+100+100)/5</f>
        <v>86</v>
      </c>
      <c r="W29" s="75">
        <v>1.67</v>
      </c>
      <c r="X29" s="79" t="s">
        <v>264</v>
      </c>
      <c r="Y29" s="75">
        <v>100</v>
      </c>
      <c r="Z29" s="74" t="s">
        <v>44</v>
      </c>
      <c r="AA29" s="74" t="s">
        <v>43</v>
      </c>
      <c r="AB29" s="74">
        <v>100</v>
      </c>
      <c r="AC29" s="75"/>
      <c r="AD29" s="75"/>
      <c r="AE29" s="75"/>
      <c r="AF29" s="74"/>
      <c r="AG29" s="74"/>
      <c r="AH29" s="74"/>
      <c r="AI29" s="75"/>
      <c r="AJ29" s="75"/>
      <c r="AK29" s="75"/>
      <c r="AL29" s="74"/>
      <c r="AM29" s="74"/>
      <c r="AN29" s="80"/>
    </row>
  </sheetData>
  <sheetProtection/>
  <mergeCells count="3">
    <mergeCell ref="R3:U3"/>
    <mergeCell ref="Y3:AN3"/>
    <mergeCell ref="A1:G1"/>
  </mergeCells>
  <hyperlinks>
    <hyperlink ref="X8" r:id="rId1" display="www.ki.si"/>
    <hyperlink ref="X21" r:id="rId2" display="www.ki.si"/>
    <hyperlink ref="X23" r:id="rId3" display="www.ki.si"/>
    <hyperlink ref="X29" r:id="rId4" display="www.ki.si"/>
    <hyperlink ref="X15" r:id="rId5" display="www.ki.si"/>
    <hyperlink ref="X18" r:id="rId6" display="www.ki.si"/>
    <hyperlink ref="X19" r:id="rId7" display="www.ki.si"/>
    <hyperlink ref="X16" r:id="rId8" display="http://www.ki.si/raziskovalne-enote/l11-laboratorij-za-biosintezo-in-biotransformacijo/"/>
    <hyperlink ref="X27" r:id="rId9" display="www.ki.si"/>
    <hyperlink ref="X5" r:id="rId10" display="www.ki.si"/>
    <hyperlink ref="X20" r:id="rId11" display="www.ki.si"/>
    <hyperlink ref="X13" r:id="rId12" display="www.ki.si"/>
    <hyperlink ref="X22" r:id="rId13" display="www.ki.si"/>
    <hyperlink ref="X25" r:id="rId14" display="www.ki.si"/>
    <hyperlink ref="X10" r:id="rId15" display="www.ki.si"/>
    <hyperlink ref="X28" r:id="rId16" display="www.ki.si"/>
    <hyperlink ref="X17" r:id="rId17" display="www.ki.si"/>
    <hyperlink ref="X9" r:id="rId18" display="www.ki.si"/>
    <hyperlink ref="X11" r:id="rId19" display="www.ki.si"/>
    <hyperlink ref="X14" r:id="rId20" display="www.ki.si"/>
    <hyperlink ref="X26" r:id="rId21" display="www.ki.si"/>
    <hyperlink ref="X7" r:id="rId22" display="http://www.ki.si/raziskovalne-enote/l11-laboratorij-za-biosintezo-in-biotransformacijo/"/>
    <hyperlink ref="X24" r:id="rId23" display="www.ki.si"/>
  </hyperlinks>
  <printOptions/>
  <pageMargins left="0.15748031496062992" right="0.15748031496062992" top="0.5905511811023623" bottom="0.5905511811023623" header="0" footer="0"/>
  <pageSetup fitToHeight="2" fitToWidth="4" horizontalDpi="600" verticalDpi="600" orientation="landscape" paperSize="9" scale="25" r:id="rId2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46" sqref="A46"/>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Mirič</dc:creator>
  <cp:keywords/>
  <dc:description/>
  <cp:lastModifiedBy>Mitja Tomažič</cp:lastModifiedBy>
  <cp:lastPrinted>2012-06-19T05:53:05Z</cp:lastPrinted>
  <dcterms:created xsi:type="dcterms:W3CDTF">2009-06-15T12:06:31Z</dcterms:created>
  <dcterms:modified xsi:type="dcterms:W3CDTF">2012-07-31T11:45:14Z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