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16" windowWidth="25440" windowHeight="6960" activeTab="0"/>
  </bookViews>
  <sheets>
    <sheet name="List1" sheetId="1" r:id="rId1"/>
    <sheet name="List2" sheetId="2" r:id="rId2"/>
    <sheet name="List3" sheetId="3" r:id="rId3"/>
  </sheets>
  <definedNames>
    <definedName name="_xlnm.Print_Area" localSheetId="0">'List1'!$A$1:$AN$31</definedName>
  </definedNames>
  <calcPr fullCalcOnLoad="1"/>
</workbook>
</file>

<file path=xl/sharedStrings.xml><?xml version="1.0" encoding="utf-8"?>
<sst xmlns="http://schemas.openxmlformats.org/spreadsheetml/2006/main" count="496" uniqueCount="292">
  <si>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</si>
  <si>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</si>
  <si>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Majda Žigon</t>
  </si>
  <si>
    <t>Mirjana Liović</t>
  </si>
  <si>
    <t>Jožefa Friedrich</t>
  </si>
  <si>
    <t>Janko Jamnik</t>
  </si>
  <si>
    <t>Majda Sfiligoj Smole</t>
  </si>
  <si>
    <t>EVIDENCA RAZISKOVALNE OPREME S PODATKI O MESEČNI UPORABI</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</si>
  <si>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</si>
  <si>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</si>
  <si>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</si>
  <si>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</si>
  <si>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</si>
  <si>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</si>
  <si>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</si>
  <si>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</si>
  <si>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</si>
  <si>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</si>
  <si>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</si>
  <si>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</si>
  <si>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</si>
  <si>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</si>
  <si>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</si>
  <si>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</si>
  <si>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</si>
  <si>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</si>
  <si>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</si>
  <si>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</si>
  <si>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</si>
  <si>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</si>
  <si>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</si>
  <si>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</si>
  <si>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</si>
  <si>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</si>
  <si>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</si>
  <si>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</si>
  <si>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</si>
  <si>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</si>
  <si>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</si>
  <si>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</si>
  <si>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</si>
  <si>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</si>
  <si>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</si>
  <si>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</si>
  <si>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</si>
  <si>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</si>
  <si>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</si>
  <si>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</si>
  <si>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</si>
  <si>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</si>
  <si>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</si>
  <si>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</si>
  <si>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</si>
  <si>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</si>
  <si>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</si>
  <si>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</si>
  <si>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</si>
  <si>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</si>
  <si>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</si>
  <si>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</si>
  <si>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</si>
  <si>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</si>
  <si>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</si>
  <si>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Nada Kraševec</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</si>
  <si>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</si>
  <si>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</si>
  <si>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</si>
  <si>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</si>
  <si>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</si>
  <si>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</si>
  <si>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</si>
  <si>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</si>
  <si>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</si>
  <si>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</si>
  <si>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</si>
  <si>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</si>
  <si>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</si>
  <si>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</si>
  <si>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</si>
  <si>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</si>
  <si>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</si>
  <si>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</si>
  <si>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</si>
  <si>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</si>
  <si>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</si>
  <si>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</si>
  <si>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</si>
  <si>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</si>
  <si>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</si>
  <si>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MESEČNO POROČILO - MAREC 2011</t>
  </si>
  <si>
    <t>Mateja Manček Keber</t>
  </si>
  <si>
    <t>Mirko Prošek</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</si>
  <si>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</si>
  <si>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</si>
  <si>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www.ki.si</t>
  </si>
  <si>
    <t>J7-2011</t>
  </si>
  <si>
    <t>Andreja Majerle</t>
  </si>
  <si>
    <t>Iva Hafner Bratkovič</t>
  </si>
  <si>
    <t>Sistem za gojenje živali za delo s patogeni drugega varnostnega razreda, Centrifuga</t>
  </si>
  <si>
    <t xml:space="preserve">Animal facility for work with BSL2 pathogens, Centrifuge </t>
  </si>
  <si>
    <t>K1 10275</t>
  </si>
  <si>
    <t>Mateja Zorko</t>
  </si>
  <si>
    <t>Dostop ni omejen za raziskovalce s financiranjem ARRS</t>
  </si>
  <si>
    <t>Access is not limited to researchers with ARRS projects</t>
  </si>
  <si>
    <t>Centrifugiranje</t>
  </si>
  <si>
    <t>Centrifugation</t>
  </si>
  <si>
    <t xml:space="preserve">P2-0145 </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</si>
  <si>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</si>
  <si>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</si>
  <si>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</si>
  <si>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</si>
  <si>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KI 10531, KI 10531/1</t>
  </si>
  <si>
    <t>Uporaba opreme je omejena in je možna samo po dogovoru.</t>
  </si>
  <si>
    <t>Use of equipment is limited and is only possible by appointment.</t>
  </si>
  <si>
    <t>Gojenje eksperimentalnih živali.</t>
  </si>
  <si>
    <t xml:space="preserve">Hausing of experimental animals.
Growing experimental animals.
</t>
  </si>
  <si>
    <t>Simon Horvat</t>
  </si>
  <si>
    <t>Sistem za gojenje živali za delo s patogeni drugega varnostnega razreda, Modul IVC</t>
  </si>
  <si>
    <t>K1 10532</t>
  </si>
  <si>
    <t>Tomaž Koprivnjak</t>
  </si>
  <si>
    <t>Sistem za gojenje živali za delo s patogeni drugega varnostnega razreda, Elektroporator</t>
  </si>
  <si>
    <t>K1 10303</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</si>
  <si>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</si>
  <si>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</si>
  <si>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</si>
  <si>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</si>
  <si>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</si>
  <si>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Isothermal Titration Calorimetry (ITC) is the gold standard for measuring biomolecular interactions.  ITC simultaneously determines all binding parameters (n, K, ∆H and ΔS) in a single experiment – information that cannot be obtained from any other method.</t>
  </si>
  <si>
    <t>Sistem za gojenje živali za delo s patogeni drugega varnostnega razreda: Modul opreme za anestezijo, Lumi-Box, 1.sklop</t>
  </si>
  <si>
    <t xml:space="preserve">The laboratory for exerimental animals for work with pathogens second security class: anesthesia, Lumi-Box, 1. part
 </t>
  </si>
  <si>
    <t>KI 10530, KI 10276, KI 9998</t>
  </si>
  <si>
    <t>Radovan Komel</t>
  </si>
  <si>
    <t>Branka Korošec</t>
  </si>
  <si>
    <t>The laboratory for exerimental animals for work with pathogens second security class - IVC</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</si>
  <si>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</si>
  <si>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</si>
  <si>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</si>
  <si>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</si>
  <si>
    <t>Letno opremo uporabljamo za cca. 80 programov in projektov. Seznam po letih in za leto 2011 je dostopen na naslovu: http://www.nmr.ki.si/research/research.htm</t>
  </si>
  <si>
    <t>Delo na opremi poteka v okviru cca. 80 programov in projektov. Za leto 2011 je seznam programov in projektov objavljen na:http://www.nmr.ki.si/research/res2011.pdf.</t>
  </si>
  <si>
    <t>Delo na opremi poteka na preko 70 programih in projektih. Za leto 2011 je seznam programov in projektov objavljen na: http://www.nmr.ki.si/research/res2011.pdf</t>
  </si>
  <si>
    <t>Delo na opremi poteka v okviru preko 70 programov in projektov. Za leto 2011 je seznam programov in projektov objavljen na: http://www.nmr.ki.si/research/res2011.pdf</t>
  </si>
  <si>
    <t>Delo na opremi poteka v okviru preko 70 programov in projektov. Za leto 2010 je seznam programov in projektov objavljen na: http://www.nmr.ki.si/research/res2011.pdf</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</si>
  <si>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</si>
  <si>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</si>
  <si>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</si>
  <si>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</si>
  <si>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</si>
  <si>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</si>
  <si>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</si>
  <si>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</si>
  <si>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Trajanje izvedbe analiz: 5-7 dni. Cenik: temperaturno-programirana redukcija (400 EUR); temperaturno-programirana oksidacija (400 EUR); temperaturno-programirana desorpcija (400 EUR); kemisorpcijska analiza - dinamična metoda (500-550 EUR); enotočkovna BET analiza (100 EUR)</t>
  </si>
  <si>
    <t>Sample turnaround time: 5-7 days. Pricelist: temperature-programmed reduction (400 EUR); temperature-programmed oxidation (400 EUR); temperature-programmed desorption (400 EUR); chemisorption analysis – dynamic method (500-550 EUR); single-point BET analysis (100 EUR)</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</si>
  <si>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</si>
  <si>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Cena za uporabo raziskovalne opreme            ( v EUR/ uro)</t>
  </si>
  <si>
    <t>Struktura lastne cene za uporabo raziskovalne opreme  ( v EUR/uro)</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</si>
  <si>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</si>
  <si>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</si>
  <si>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</si>
  <si>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</si>
  <si>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Trajanje izvedbe analiz: 5-7 dni. Cenik: enotočkovna BET analiza (80 EUR); večtočkovna BET analiza (120 EUR); določitev N2 adsorpcijske/desorpcijske izoterme (220-370 EUR); določitev porazdelitve velikosti mikropor (600 EUR); kemisorpcijska analiza - statična metoda (500 EUR)</t>
  </si>
  <si>
    <t>Sample turnaround time: 5-7 days. Pricelist: single-point BET analysis (80 EUR); multi-point BET analysis (120 EUR); determination of N2 adsorption/desorption isotherms (220-370 EUR); micropore pore size distribution (600 EUR); chemisorption analysis – static method (500 EUR)</t>
  </si>
  <si>
    <r>
      <t>Instrument omogoča: eno- in večtočkovno določitev specifične površine prahov, katalizatorjev, adsorbentov, tabletk, filmov, gelov, kompozitov, polnil, rudnin itd. na osnovi B.E.T. adsorpcijske izoterme v območju od 0.001 do preko 3000 m</t>
    </r>
    <r>
      <rPr>
        <vertAlign val="superscript"/>
        <sz val="10"/>
        <rFont val="Arial"/>
        <family val="2"/>
      </rPr>
      <t>2</t>
    </r>
    <r>
      <rPr>
        <sz val="10"/>
        <rFont val="Arial"/>
        <family val="2"/>
      </rPr>
      <t>/g;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t>
    </r>
    <r>
      <rPr>
        <vertAlign val="subscript"/>
        <sz val="10"/>
        <rFont val="Arial"/>
        <family val="2"/>
      </rPr>
      <t>2</t>
    </r>
    <r>
      <rPr>
        <sz val="10"/>
        <rFont val="Arial"/>
        <family val="2"/>
      </rPr>
      <t>, Ar, Kr, CO, CO</t>
    </r>
    <r>
      <rPr>
        <vertAlign val="subscript"/>
        <sz val="10"/>
        <rFont val="Arial"/>
        <family val="2"/>
      </rPr>
      <t>2</t>
    </r>
    <r>
      <rPr>
        <sz val="10"/>
        <rFont val="Arial"/>
        <family val="2"/>
      </rPr>
      <t>, H</t>
    </r>
    <r>
      <rPr>
        <vertAlign val="subscript"/>
        <sz val="10"/>
        <rFont val="Arial"/>
        <family val="2"/>
      </rPr>
      <t>2</t>
    </r>
    <r>
      <rPr>
        <sz val="10"/>
        <rFont val="Arial"/>
        <family val="2"/>
      </rPr>
      <t>,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r>
  </si>
  <si>
    <t>100% - 97% uporaba, 3% vzdrževanje in servis (ob 24-7 delavniku)</t>
  </si>
  <si>
    <t>Z4-3679</t>
  </si>
  <si>
    <t>L1-2174</t>
  </si>
  <si>
    <r>
      <t>The device enables: determination of single- and multipoint BET surface area of solid materials in the range of 0.001-3000 m</t>
    </r>
    <r>
      <rPr>
        <vertAlign val="superscript"/>
        <sz val="10"/>
        <rFont val="Arial"/>
        <family val="2"/>
      </rPr>
      <t>2</t>
    </r>
    <r>
      <rPr>
        <sz val="10"/>
        <rFont val="Arial"/>
        <family val="2"/>
      </rPr>
      <t>/g;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t>
    </r>
    <r>
      <rPr>
        <vertAlign val="subscript"/>
        <sz val="10"/>
        <rFont val="Arial"/>
        <family val="2"/>
      </rPr>
      <t>2</t>
    </r>
    <r>
      <rPr>
        <sz val="10"/>
        <rFont val="Arial"/>
        <family val="2"/>
      </rPr>
      <t>, Ar, Kr, CO, CO</t>
    </r>
    <r>
      <rPr>
        <vertAlign val="subscript"/>
        <sz val="10"/>
        <rFont val="Arial"/>
        <family val="2"/>
      </rPr>
      <t>2</t>
    </r>
    <r>
      <rPr>
        <sz val="10"/>
        <rFont val="Arial"/>
        <family val="2"/>
      </rPr>
      <t>, H</t>
    </r>
    <r>
      <rPr>
        <vertAlign val="subscript"/>
        <sz val="10"/>
        <rFont val="Arial"/>
        <family val="2"/>
      </rPr>
      <t>2</t>
    </r>
    <r>
      <rPr>
        <sz val="10"/>
        <rFont val="Arial"/>
        <family val="2"/>
      </rPr>
      <t>,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r>
  </si>
  <si>
    <t>P1-0021</t>
  </si>
  <si>
    <t>P2-0148</t>
  </si>
  <si>
    <t>Janez Levec</t>
  </si>
  <si>
    <t>00849</t>
  </si>
  <si>
    <t>Diferenčni dinamični kalorimeter</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</si>
  <si>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</si>
  <si>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</si>
  <si>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</si>
  <si>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</si>
  <si>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</si>
  <si>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</si>
  <si>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</si>
  <si>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</si>
  <si>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Differential dynamic calorimeter</t>
  </si>
  <si>
    <t xml:space="preserve">Za merjenje na DSC je potrebno poklicati skrbnika instrumenta ali vodjo Laboratorija za polimerno kemijo in tehnologijo. Čas za izvedbo meritev običajno ni daljši od 1 tedna.  Cena meritev je odvisna od zahtevnosti in potrebnega časa (50-125€ +DDV). </t>
  </si>
  <si>
    <t xml:space="preserve">To perform measurements it is necessary to contact caretaker or head of Laboratory for Polymer Chemistry and Technology. Waiting time is usually not longer than one week. Price of measurement depends on the pretentiousness and time needed for measurement (50-125€ + tax)
</t>
  </si>
  <si>
    <t>DSC je instrument s katerim določamo termične spremembe v materialu. Te so lahko fizikalne (temperatura in entalpija taljenja, temperatura steklastega prehoda, toplotna kapaciteta) ali kemijske (entalpija reakcije).</t>
  </si>
  <si>
    <t>DSC is instrument used to determine thermal changes in material. The changes can be physical (temperature and enthalpy of melting, glass transition temperature, heat capacity) or chemical (enthalpy of reaction).</t>
  </si>
  <si>
    <t>P2-0145</t>
  </si>
  <si>
    <t xml:space="preserve">Laboratory twin screw extruder equiped with granulator and injection moulding machine. </t>
  </si>
  <si>
    <t xml:space="preserve">Za pripravo mešanic polimerov ali kompozitov je potrebno poklicati skrbnika instrumenta ali vodjo Laboratorija za polimerno kemijo in tehnologijo. Čas za izvedbo meritev običajno ni daljši od 1 tedna.  Cena je odvisna od časa priprave ter čiščenja opreme, minimalno 150€ +DDV. </t>
  </si>
  <si>
    <t>To prepare blends or composites it is necessary to contact caretaker or head of Laboratory for Polymer Chemistry and Technology. Waiting time is usually not longer than one week. Price of measurement depends on the time needed for work and cleaning of equipment (min. 150€ + tax)</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</si>
  <si>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</si>
  <si>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</si>
  <si>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</si>
  <si>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</si>
  <si>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</si>
  <si>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Predlog cena ure: 55 EUR.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</si>
  <si>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Suggested price per hour:  55 EUR. External users should contact the person responsible for the equipment.</t>
  </si>
  <si>
    <t>Izotermalna titracijska kalorimetrija (ITC) je zlati standard za merjenje biomolekularnih interakcij. Z ITC lahko določimo parametre vezave med molekulami (n, K, ∆H in ΔS) istočasno v enem eksperimentu, kar je velika prednost, saj nam tega ne nudi nobena druga metoda.</t>
  </si>
  <si>
    <t>J2-2131</t>
  </si>
  <si>
    <t>J1-2271</t>
  </si>
  <si>
    <t>Instrument for Fast Protein Liquid Chromatography (AKTA-FPLC, GE Healthcare)</t>
  </si>
  <si>
    <t>FPLC je našem laboratoriju ena osnovnih aparatur in je v uporabi praktično vsak dan v namene izvajanja naših projektov. Groba ocena cene ure uporabe aparture za zunanje uporabnike zajema njeno nabavno vrednost (oziroma stroške amortizacije), stroške dela in materialov. Odstopanje od te cene je možno glede na različne dejavnike. Cena ure: 35 EUR. Mozna uporaba aparature preko dogovora s skrbnico.</t>
  </si>
  <si>
    <t>FPLC is one of the basic instruments in our laboratory and has been used on a daily basis for realization of our projects.  We are offering a rough estimation of a service price for external users. This includes the purchase price of the equipment (or amortization), costs of work and materials. The price may vary due to several factors. Suggested price per hour: 35 EUR. External users should contact the person responsible for the equipment.</t>
  </si>
  <si>
    <t xml:space="preserve">FPLC instrument je namenjen kromatografski ločbi in čiščenju različnih (bio)molekul z uporabo različnih vrst kolon ter pufrov na vodni osnovi. </t>
  </si>
  <si>
    <t xml:space="preserve">FPLC instrument is used for purification of (bio)molecules of various sizes using different kinds of columns and water based buffers. </t>
  </si>
  <si>
    <t>L1-0378</t>
  </si>
  <si>
    <t>J1-2308</t>
  </si>
  <si>
    <t>Sistem za tekočinsko kromatografijo (AKTA-FPLC, GE Healthcare)</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</si>
  <si>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</si>
  <si>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</si>
  <si>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</si>
  <si>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</si>
  <si>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</si>
  <si>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</si>
  <si>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</si>
  <si>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</si>
  <si>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</si>
  <si>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</si>
  <si>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</si>
  <si>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</si>
  <si>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</si>
  <si>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</si>
  <si>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</si>
  <si>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</si>
  <si>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</si>
  <si>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J3-2274</t>
  </si>
  <si>
    <t>J7-2379</t>
  </si>
  <si>
    <t>Z7-2059</t>
  </si>
  <si>
    <t>L4-2404</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</si>
  <si>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</si>
  <si>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</si>
  <si>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</si>
  <si>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</si>
  <si>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</si>
  <si>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</si>
  <si>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</si>
  <si>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J4-2212</t>
  </si>
  <si>
    <t>P1-0104</t>
  </si>
  <si>
    <t>P1-0242</t>
  </si>
  <si>
    <t>P4-0176</t>
  </si>
  <si>
    <t>High-Temperature X-Ray Powder Diffractometer</t>
  </si>
  <si>
    <t>Meritve kadarkoli (24 ur na dan, 365 dni v letu) po predhodnem dogovoru. Cena 120 EUR/uro + DDV (popust na dolgotrajne meritve, na veliko število vzorcev; 20% popust za akademske inštitucije)</t>
  </si>
  <si>
    <t>Measurements available during 24 hours, 365 days a year at any time, after prelimenary agreement. Price 120 EUR/hour +VAT (discount for long-time measurements and numerous samples; 20% discount for academic institutions).</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</si>
  <si>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</si>
  <si>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</si>
  <si>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L2-2279</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</si>
  <si>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</si>
  <si>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</si>
  <si>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</si>
  <si>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L2-2078</t>
  </si>
  <si>
    <t>Petar Djinović</t>
  </si>
  <si>
    <t>2002/2005</t>
  </si>
  <si>
    <t>www.nmr.ki.si in www.ki.si</t>
  </si>
  <si>
    <t>Delo na opremi poteka v okviru cca. 80 programov in projektov. Za leto 2010 je seznam programov in projektov objavljen na: http://www.nmr.ki.si/research/res2010.htm.</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</si>
  <si>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</si>
  <si>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</si>
  <si>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</si>
  <si>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</si>
  <si>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</si>
  <si>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</si>
  <si>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</si>
  <si>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 xml:space="preserve">www.nmr.ki.si in www.ki.si </t>
  </si>
  <si>
    <t>Z1-2314</t>
  </si>
  <si>
    <t>P2-0150</t>
  </si>
  <si>
    <t>KI 5986</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</si>
  <si>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</si>
  <si>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</si>
  <si>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</si>
  <si>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</si>
  <si>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</si>
  <si>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</si>
  <si>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</si>
  <si>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</si>
  <si>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</si>
  <si>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</si>
  <si>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</si>
  <si>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7536</t>
  </si>
  <si>
    <t>KI 9326, KI 9304</t>
  </si>
  <si>
    <t>KI 9664, KI 9664/1</t>
  </si>
  <si>
    <t>KI 9798, KI 9797</t>
  </si>
  <si>
    <t>KI 9787</t>
  </si>
  <si>
    <t>KI 8711</t>
  </si>
  <si>
    <t>KI 8682, KI 8683</t>
  </si>
  <si>
    <t>KI 8391, KI 8391/1</t>
  </si>
  <si>
    <t>KI 10208</t>
  </si>
  <si>
    <t>11874</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</si>
  <si>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</si>
  <si>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</si>
  <si>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</si>
  <si>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</si>
  <si>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Trajanje izvedbe poskusov: 5 do 15 delovnih dni. Cena: 170 EUR/dan.</t>
  </si>
  <si>
    <t>Duration of catalytic tests: 5 to 15 working days. Price: 170 EUR7day.</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</si>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</sst>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10"/>
      <color indexed="8"/>
      <name val="Arial"/>
      <family val="0"/>
    </font>
    <font>
      <sz val="8"/>
      <name val="Arial"/>
      <family val="0"/>
    </font>
    <font>
      <u val="single"/>
      <sz val="10"/>
      <color indexed="12"/>
      <name val="Arial"/>
      <family val="0"/>
    </font>
    <font>
      <u val="single"/>
      <sz val="10"/>
      <color indexed="36"/>
      <name val="Arial"/>
      <family val="0"/>
    </font>
    <font>
      <vertAlign val="superscript"/>
      <sz val="10"/>
      <name val="Arial"/>
      <family val="2"/>
    </font>
    <font>
      <vertAlign val="subscript"/>
      <sz val="10"/>
      <name val="Arial"/>
      <family val="2"/>
    </font>
    <font>
      <sz val="11"/>
      <name val="Arial"/>
      <family val="2"/>
    </font>
    <font>
      <sz val="12"/>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style="thin"/>
      <top>
        <color indexed="63"/>
      </top>
      <bottom style="thin"/>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thin"/>
      <top style="medium"/>
      <bottom style="thin"/>
    </border>
    <border>
      <left style="thin"/>
      <right style="thin"/>
      <top style="thin"/>
      <bottom style="medium"/>
    </border>
    <border>
      <left style="thin"/>
      <right style="medium"/>
      <top>
        <color indexed="63"/>
      </top>
      <bottom style="medium"/>
    </border>
    <border>
      <left style="thin"/>
      <right>
        <color indexed="63"/>
      </right>
      <top>
        <color indexed="63"/>
      </top>
      <bottom style="thin"/>
    </border>
    <border>
      <left style="medium"/>
      <right style="medium"/>
      <top>
        <color indexed="63"/>
      </top>
      <bottom style="thin"/>
    </border>
    <border>
      <left style="thin"/>
      <right>
        <color indexed="63"/>
      </right>
      <top style="thin"/>
      <bottom style="thin"/>
    </border>
    <border>
      <left style="medium"/>
      <right style="medium"/>
      <top style="thin"/>
      <bottom style="thin"/>
    </border>
    <border>
      <left style="medium"/>
      <right style="thin"/>
      <top style="medium"/>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22">
    <xf numFmtId="0" fontId="0" fillId="0" borderId="0" xfId="0"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Fill="1" applyAlignment="1">
      <alignment horizontal="center" vertical="center" wrapText="1"/>
    </xf>
    <xf numFmtId="3" fontId="0" fillId="0" borderId="10" xfId="0" applyNumberFormat="1" applyFill="1" applyBorder="1" applyAlignment="1">
      <alignment horizontal="right" wrapText="1"/>
    </xf>
    <xf numFmtId="3" fontId="0" fillId="0" borderId="11" xfId="0" applyNumberFormat="1" applyBorder="1" applyAlignment="1">
      <alignment horizontal="right" wrapText="1"/>
    </xf>
    <xf numFmtId="3" fontId="0" fillId="0" borderId="11" xfId="0" applyNumberFormat="1" applyFill="1" applyBorder="1" applyAlignment="1">
      <alignment horizontal="right" wrapText="1"/>
    </xf>
    <xf numFmtId="0" fontId="0" fillId="0" borderId="0" xfId="0" applyAlignment="1">
      <alignment horizontal="right"/>
    </xf>
    <xf numFmtId="3" fontId="0" fillId="0" borderId="12" xfId="0" applyNumberFormat="1" applyFill="1" applyBorder="1" applyAlignment="1">
      <alignment horizontal="right" wrapText="1"/>
    </xf>
    <xf numFmtId="3" fontId="0" fillId="0" borderId="13" xfId="0" applyNumberFormat="1" applyBorder="1" applyAlignment="1">
      <alignment horizontal="right" wrapText="1"/>
    </xf>
    <xf numFmtId="0" fontId="0" fillId="0" borderId="11" xfId="0" applyBorder="1" applyAlignment="1">
      <alignment horizontal="right" wrapText="1"/>
    </xf>
    <xf numFmtId="0" fontId="10" fillId="0" borderId="12" xfId="0" applyFont="1" applyFill="1" applyBorder="1" applyAlignment="1">
      <alignment horizontal="right" wrapText="1"/>
    </xf>
    <xf numFmtId="0" fontId="10" fillId="0" borderId="14" xfId="0" applyFont="1" applyBorder="1" applyAlignment="1">
      <alignment horizontal="right" wrapText="1"/>
    </xf>
    <xf numFmtId="0" fontId="10" fillId="0" borderId="15" xfId="0" applyFont="1" applyBorder="1" applyAlignment="1">
      <alignment horizontal="right" wrapText="1"/>
    </xf>
    <xf numFmtId="0" fontId="0" fillId="0" borderId="16" xfId="0" applyFill="1" applyBorder="1" applyAlignment="1">
      <alignment horizontal="right" wrapText="1"/>
    </xf>
    <xf numFmtId="0" fontId="0" fillId="0" borderId="17" xfId="0" applyFill="1" applyBorder="1" applyAlignment="1">
      <alignment horizontal="right"/>
    </xf>
    <xf numFmtId="0" fontId="0" fillId="0" borderId="18" xfId="0" applyFill="1" applyBorder="1" applyAlignment="1">
      <alignment horizontal="right"/>
    </xf>
    <xf numFmtId="0" fontId="0" fillId="0" borderId="19" xfId="0" applyFill="1" applyBorder="1" applyAlignment="1">
      <alignment horizontal="right" wrapText="1"/>
    </xf>
    <xf numFmtId="0" fontId="0" fillId="0" borderId="13" xfId="0" applyBorder="1" applyAlignment="1">
      <alignment horizontal="right" wrapText="1"/>
    </xf>
    <xf numFmtId="0" fontId="0" fillId="0" borderId="11" xfId="0" applyFont="1" applyBorder="1" applyAlignment="1">
      <alignment horizontal="right" wrapText="1"/>
    </xf>
    <xf numFmtId="0" fontId="4" fillId="0" borderId="0" xfId="53" applyFont="1" applyAlignment="1" applyProtection="1">
      <alignment horizontal="right" wrapText="1"/>
      <protection/>
    </xf>
    <xf numFmtId="0" fontId="0" fillId="0" borderId="0" xfId="0" applyFill="1" applyAlignment="1">
      <alignment horizontal="right"/>
    </xf>
    <xf numFmtId="4" fontId="0" fillId="0" borderId="0" xfId="0" applyNumberFormat="1" applyAlignment="1">
      <alignment horizontal="right"/>
    </xf>
    <xf numFmtId="4" fontId="10" fillId="0" borderId="20" xfId="0" applyNumberFormat="1" applyFont="1" applyFill="1" applyBorder="1" applyAlignment="1">
      <alignment horizontal="right" wrapText="1"/>
    </xf>
    <xf numFmtId="4" fontId="0" fillId="0" borderId="16" xfId="0" applyNumberFormat="1" applyFill="1" applyBorder="1" applyAlignment="1">
      <alignment horizontal="right" wrapText="1"/>
    </xf>
    <xf numFmtId="4" fontId="0" fillId="0" borderId="13" xfId="0" applyNumberFormat="1" applyBorder="1" applyAlignment="1">
      <alignment horizontal="right" wrapText="1"/>
    </xf>
    <xf numFmtId="0" fontId="0" fillId="0" borderId="11" xfId="0" applyFill="1" applyBorder="1" applyAlignment="1">
      <alignment horizontal="right" wrapText="1"/>
    </xf>
    <xf numFmtId="4" fontId="0" fillId="0" borderId="11" xfId="0" applyNumberFormat="1" applyFill="1" applyBorder="1" applyAlignment="1">
      <alignment horizontal="right" wrapText="1"/>
    </xf>
    <xf numFmtId="0" fontId="0" fillId="0" borderId="21" xfId="0" applyFill="1" applyBorder="1" applyAlignment="1">
      <alignment horizontal="right" wrapText="1"/>
    </xf>
    <xf numFmtId="0" fontId="0" fillId="20" borderId="17" xfId="0" applyFill="1" applyBorder="1" applyAlignment="1">
      <alignment horizontal="right" wrapText="1"/>
    </xf>
    <xf numFmtId="0" fontId="0" fillId="0" borderId="17" xfId="0" applyFill="1" applyBorder="1" applyAlignment="1">
      <alignment horizontal="right" wrapText="1"/>
    </xf>
    <xf numFmtId="0" fontId="0" fillId="20" borderId="22" xfId="0" applyFill="1" applyBorder="1" applyAlignment="1">
      <alignment horizontal="right" wrapText="1"/>
    </xf>
    <xf numFmtId="0" fontId="0" fillId="20" borderId="13" xfId="0" applyFill="1" applyBorder="1" applyAlignment="1">
      <alignment horizontal="right" wrapText="1"/>
    </xf>
    <xf numFmtId="0" fontId="0" fillId="0" borderId="13" xfId="0" applyFont="1" applyBorder="1" applyAlignment="1">
      <alignment horizontal="right" wrapText="1"/>
    </xf>
    <xf numFmtId="0" fontId="0" fillId="20" borderId="23" xfId="0" applyFill="1" applyBorder="1" applyAlignment="1">
      <alignment horizontal="right" wrapText="1"/>
    </xf>
    <xf numFmtId="0" fontId="0" fillId="20" borderId="24" xfId="0" applyFill="1" applyBorder="1" applyAlignment="1">
      <alignment horizontal="right" wrapText="1"/>
    </xf>
    <xf numFmtId="0" fontId="0" fillId="20" borderId="11" xfId="0" applyFill="1" applyBorder="1" applyAlignment="1">
      <alignment horizontal="right" wrapText="1"/>
    </xf>
    <xf numFmtId="0" fontId="0" fillId="20" borderId="25" xfId="0" applyFill="1" applyBorder="1" applyAlignment="1">
      <alignment horizontal="right" wrapText="1"/>
    </xf>
    <xf numFmtId="0" fontId="0" fillId="20" borderId="26" xfId="0" applyFill="1" applyBorder="1" applyAlignment="1">
      <alignment horizontal="right" wrapText="1"/>
    </xf>
    <xf numFmtId="0" fontId="0" fillId="20" borderId="11" xfId="0" applyFont="1" applyFill="1" applyBorder="1" applyAlignment="1">
      <alignment horizontal="right" wrapText="1"/>
    </xf>
    <xf numFmtId="0" fontId="2" fillId="0" borderId="11" xfId="0" applyFont="1" applyBorder="1" applyAlignment="1">
      <alignment horizontal="right" wrapText="1"/>
    </xf>
    <xf numFmtId="49" fontId="0" fillId="20" borderId="11" xfId="0" applyNumberFormat="1" applyFont="1" applyFill="1" applyBorder="1" applyAlignment="1">
      <alignment horizontal="right" wrapText="1"/>
    </xf>
    <xf numFmtId="0" fontId="8" fillId="0" borderId="11" xfId="0" applyFont="1" applyBorder="1" applyAlignment="1">
      <alignment horizontal="right" wrapText="1"/>
    </xf>
    <xf numFmtId="0" fontId="2" fillId="20" borderId="11" xfId="0" applyFont="1" applyFill="1" applyBorder="1" applyAlignment="1">
      <alignment horizontal="right" wrapText="1"/>
    </xf>
    <xf numFmtId="0" fontId="0" fillId="20" borderId="25" xfId="0" applyFont="1" applyFill="1" applyBorder="1" applyAlignment="1">
      <alignment horizontal="right" wrapText="1"/>
    </xf>
    <xf numFmtId="0" fontId="0" fillId="20" borderId="11" xfId="0" applyNumberFormat="1" applyFill="1" applyBorder="1" applyAlignment="1">
      <alignment horizontal="right" wrapText="1"/>
    </xf>
    <xf numFmtId="49" fontId="0" fillId="0" borderId="11" xfId="0" applyNumberFormat="1" applyFont="1" applyBorder="1" applyAlignment="1">
      <alignment horizontal="right" wrapText="1"/>
    </xf>
    <xf numFmtId="0" fontId="9" fillId="0" borderId="11" xfId="0" applyFont="1" applyBorder="1" applyAlignment="1">
      <alignment horizontal="right" wrapText="1"/>
    </xf>
    <xf numFmtId="0" fontId="0" fillId="0" borderId="27" xfId="0" applyFill="1" applyBorder="1" applyAlignment="1">
      <alignment horizontal="right" wrapText="1"/>
    </xf>
    <xf numFmtId="0" fontId="0" fillId="0" borderId="12" xfId="0" applyFill="1" applyBorder="1" applyAlignment="1">
      <alignment horizontal="right" wrapText="1"/>
    </xf>
    <xf numFmtId="0" fontId="0" fillId="0" borderId="12" xfId="0" applyFont="1" applyFill="1" applyBorder="1" applyAlignment="1">
      <alignment horizontal="right" wrapText="1"/>
    </xf>
    <xf numFmtId="0" fontId="1" fillId="0" borderId="12" xfId="0" applyFont="1" applyFill="1" applyBorder="1" applyAlignment="1">
      <alignment horizontal="right" wrapText="1"/>
    </xf>
    <xf numFmtId="0" fontId="0" fillId="0" borderId="28"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0" fillId="0" borderId="13" xfId="0" applyFont="1" applyFill="1" applyBorder="1" applyAlignment="1">
      <alignment horizontal="right" wrapText="1"/>
    </xf>
    <xf numFmtId="0" fontId="0" fillId="0" borderId="13" xfId="0" applyFill="1" applyBorder="1" applyAlignment="1">
      <alignment horizontal="right" wrapText="1"/>
    </xf>
    <xf numFmtId="0" fontId="2" fillId="0" borderId="11" xfId="0" applyFont="1" applyFill="1" applyBorder="1" applyAlignment="1">
      <alignment horizontal="right" wrapText="1"/>
    </xf>
    <xf numFmtId="49" fontId="0" fillId="0" borderId="11" xfId="0" applyNumberFormat="1" applyFont="1" applyFill="1" applyBorder="1" applyAlignment="1">
      <alignment horizontal="right" wrapText="1"/>
    </xf>
    <xf numFmtId="0" fontId="0" fillId="0" borderId="11" xfId="0" applyFont="1" applyFill="1" applyBorder="1" applyAlignment="1">
      <alignment horizontal="right" wrapText="1"/>
    </xf>
    <xf numFmtId="0" fontId="0" fillId="0" borderId="11" xfId="0" applyNumberFormat="1" applyFont="1" applyBorder="1" applyAlignment="1">
      <alignment horizontal="right" wrapText="1"/>
    </xf>
    <xf numFmtId="0" fontId="0" fillId="0" borderId="11" xfId="0" applyFont="1" applyFill="1" applyBorder="1" applyAlignment="1" quotePrefix="1">
      <alignment horizontal="right" wrapText="1"/>
    </xf>
    <xf numFmtId="0" fontId="0" fillId="0" borderId="11" xfId="0" applyNumberFormat="1" applyBorder="1" applyAlignment="1">
      <alignment horizontal="right" wrapText="1"/>
    </xf>
    <xf numFmtId="0" fontId="0" fillId="0" borderId="11" xfId="0" applyNumberFormat="1" applyFont="1" applyFill="1" applyBorder="1" applyAlignment="1">
      <alignment horizontal="right" wrapText="1"/>
    </xf>
    <xf numFmtId="0" fontId="0" fillId="0" borderId="11" xfId="0" applyNumberFormat="1" applyFill="1" applyBorder="1" applyAlignment="1">
      <alignment horizontal="right" wrapText="1"/>
    </xf>
    <xf numFmtId="0" fontId="0" fillId="0" borderId="11" xfId="0" applyFill="1" applyBorder="1" applyAlignment="1" quotePrefix="1">
      <alignment horizontal="right" wrapText="1"/>
    </xf>
    <xf numFmtId="2" fontId="0" fillId="0" borderId="11" xfId="0" applyNumberFormat="1" applyFill="1" applyBorder="1" applyAlignment="1">
      <alignment horizontal="right" wrapText="1"/>
    </xf>
    <xf numFmtId="4" fontId="0" fillId="0" borderId="11" xfId="0" applyNumberFormat="1" applyFont="1" applyFill="1" applyBorder="1" applyAlignment="1">
      <alignment horizontal="right" wrapText="1"/>
    </xf>
    <xf numFmtId="0" fontId="10" fillId="0" borderId="17" xfId="0" applyFont="1" applyFill="1" applyBorder="1" applyAlignment="1">
      <alignment horizontal="right" wrapText="1"/>
    </xf>
    <xf numFmtId="4" fontId="0" fillId="0" borderId="17" xfId="0" applyNumberFormat="1" applyFill="1" applyBorder="1" applyAlignment="1">
      <alignment horizontal="right" wrapText="1"/>
    </xf>
    <xf numFmtId="4" fontId="0" fillId="0" borderId="11" xfId="0" applyNumberFormat="1" applyBorder="1" applyAlignment="1">
      <alignment horizontal="right" wrapText="1"/>
    </xf>
    <xf numFmtId="4" fontId="0" fillId="0" borderId="11" xfId="0" applyNumberFormat="1" applyFont="1" applyBorder="1" applyAlignment="1">
      <alignment horizontal="right" wrapText="1"/>
    </xf>
    <xf numFmtId="0" fontId="2" fillId="0" borderId="13" xfId="0" applyFont="1" applyFill="1" applyBorder="1" applyAlignment="1">
      <alignment horizontal="right" wrapText="1"/>
    </xf>
    <xf numFmtId="0" fontId="4" fillId="0" borderId="13" xfId="53" applyFont="1" applyBorder="1" applyAlignment="1" applyProtection="1">
      <alignment horizontal="right" wrapText="1"/>
      <protection/>
    </xf>
    <xf numFmtId="0" fontId="2" fillId="0" borderId="11" xfId="0" applyFont="1" applyFill="1" applyBorder="1" applyAlignment="1">
      <alignment horizontal="right" wrapText="1"/>
    </xf>
    <xf numFmtId="0" fontId="4" fillId="0" borderId="11" xfId="53" applyFont="1" applyBorder="1" applyAlignment="1" applyProtection="1">
      <alignment horizontal="right" wrapText="1"/>
      <protection/>
    </xf>
    <xf numFmtId="0" fontId="4" fillId="0" borderId="11" xfId="53" applyFont="1" applyFill="1" applyBorder="1" applyAlignment="1" applyProtection="1">
      <alignment horizontal="right" wrapText="1"/>
      <protection/>
    </xf>
    <xf numFmtId="0" fontId="4" fillId="0" borderId="11" xfId="53" applyBorder="1" applyAlignment="1" applyProtection="1">
      <alignment horizontal="right" wrapText="1"/>
      <protection/>
    </xf>
    <xf numFmtId="4" fontId="0" fillId="0" borderId="13" xfId="0" applyNumberFormat="1" applyFill="1" applyBorder="1" applyAlignment="1">
      <alignment horizontal="right" wrapText="1"/>
    </xf>
    <xf numFmtId="0" fontId="0" fillId="0" borderId="29" xfId="0" applyNumberFormat="1" applyFont="1" applyFill="1" applyBorder="1" applyAlignment="1">
      <alignment horizontal="right" wrapText="1"/>
    </xf>
    <xf numFmtId="0" fontId="0" fillId="0" borderId="29" xfId="0" applyNumberFormat="1" applyFill="1" applyBorder="1" applyAlignment="1">
      <alignment horizontal="right" wrapText="1"/>
    </xf>
    <xf numFmtId="0" fontId="0" fillId="0" borderId="29" xfId="0" applyFill="1" applyBorder="1" applyAlignment="1">
      <alignment horizontal="right" wrapText="1"/>
    </xf>
    <xf numFmtId="3" fontId="0" fillId="0" borderId="29" xfId="0" applyNumberFormat="1" applyFill="1" applyBorder="1" applyAlignment="1">
      <alignment horizontal="right" wrapText="1"/>
    </xf>
    <xf numFmtId="2" fontId="0" fillId="0" borderId="29" xfId="0" applyNumberFormat="1" applyFill="1" applyBorder="1" applyAlignment="1">
      <alignment horizontal="right" wrapText="1"/>
    </xf>
    <xf numFmtId="4" fontId="0" fillId="0" borderId="29" xfId="0" applyNumberFormat="1" applyFill="1" applyBorder="1" applyAlignment="1">
      <alignment horizontal="right" wrapText="1"/>
    </xf>
    <xf numFmtId="4" fontId="0" fillId="0" borderId="30" xfId="0" applyNumberFormat="1" applyBorder="1" applyAlignment="1">
      <alignment horizontal="right" wrapText="1"/>
    </xf>
    <xf numFmtId="0" fontId="4" fillId="0" borderId="29" xfId="53" applyFont="1" applyFill="1" applyBorder="1" applyAlignment="1" applyProtection="1">
      <alignment horizontal="right" wrapText="1"/>
      <protection/>
    </xf>
    <xf numFmtId="0" fontId="0" fillId="20" borderId="29" xfId="0" applyFill="1" applyBorder="1" applyAlignment="1">
      <alignment horizontal="right" wrapText="1"/>
    </xf>
    <xf numFmtId="0" fontId="9" fillId="0" borderId="29" xfId="0" applyFont="1" applyBorder="1" applyAlignment="1">
      <alignment horizontal="right" wrapText="1"/>
    </xf>
    <xf numFmtId="0" fontId="0" fillId="20" borderId="31" xfId="0" applyFill="1" applyBorder="1" applyAlignment="1">
      <alignment horizontal="right" wrapText="1"/>
    </xf>
    <xf numFmtId="0" fontId="0" fillId="20" borderId="32" xfId="0" applyFill="1" applyBorder="1" applyAlignment="1">
      <alignment horizontal="right" wrapText="1"/>
    </xf>
    <xf numFmtId="0" fontId="0" fillId="0" borderId="13" xfId="0" applyNumberFormat="1" applyFont="1" applyFill="1" applyBorder="1" applyAlignment="1">
      <alignment horizontal="right" wrapText="1"/>
    </xf>
    <xf numFmtId="0" fontId="0" fillId="0" borderId="13" xfId="0" applyNumberFormat="1" applyFill="1" applyBorder="1" applyAlignment="1">
      <alignment horizontal="right" wrapText="1"/>
    </xf>
    <xf numFmtId="0" fontId="0" fillId="0" borderId="13" xfId="0" applyFill="1" applyBorder="1" applyAlignment="1" quotePrefix="1">
      <alignment horizontal="right" wrapText="1"/>
    </xf>
    <xf numFmtId="3" fontId="0" fillId="0" borderId="13" xfId="0" applyNumberFormat="1" applyFill="1" applyBorder="1" applyAlignment="1">
      <alignment horizontal="right" wrapText="1"/>
    </xf>
    <xf numFmtId="2" fontId="0" fillId="0" borderId="13" xfId="0" applyNumberFormat="1" applyFill="1" applyBorder="1" applyAlignment="1">
      <alignment horizontal="right" wrapText="1"/>
    </xf>
    <xf numFmtId="0" fontId="4" fillId="0" borderId="13" xfId="53" applyFont="1" applyFill="1" applyBorder="1" applyAlignment="1" applyProtection="1">
      <alignment horizontal="right" wrapText="1"/>
      <protection/>
    </xf>
    <xf numFmtId="0" fontId="1" fillId="24" borderId="11" xfId="0" applyNumberFormat="1" applyFont="1" applyFill="1" applyBorder="1" applyAlignment="1">
      <alignment horizontal="right"/>
    </xf>
    <xf numFmtId="0" fontId="0" fillId="24" borderId="11" xfId="0" applyFill="1" applyBorder="1" applyAlignment="1">
      <alignment horizontal="right"/>
    </xf>
    <xf numFmtId="0" fontId="0" fillId="24" borderId="11" xfId="0" applyFont="1" applyFill="1" applyBorder="1" applyAlignment="1">
      <alignment horizontal="right"/>
    </xf>
    <xf numFmtId="49" fontId="0" fillId="24" borderId="11" xfId="0" applyNumberFormat="1" applyFont="1" applyFill="1" applyBorder="1" applyAlignment="1">
      <alignment horizontal="right"/>
    </xf>
    <xf numFmtId="0" fontId="0" fillId="24" borderId="11" xfId="0" applyFill="1" applyBorder="1" applyAlignment="1">
      <alignment horizontal="right" wrapText="1"/>
    </xf>
    <xf numFmtId="4" fontId="0" fillId="24" borderId="11" xfId="0" applyNumberFormat="1" applyFill="1" applyBorder="1" applyAlignment="1">
      <alignment horizontal="right"/>
    </xf>
    <xf numFmtId="14" fontId="0" fillId="24" borderId="11" xfId="0" applyNumberFormat="1" applyFont="1" applyFill="1" applyBorder="1" applyAlignment="1">
      <alignment horizontal="right"/>
    </xf>
    <xf numFmtId="4" fontId="0" fillId="24" borderId="11" xfId="0" applyNumberFormat="1" applyFill="1" applyBorder="1" applyAlignment="1">
      <alignment horizontal="right" wrapText="1"/>
    </xf>
    <xf numFmtId="0" fontId="0" fillId="0" borderId="11" xfId="0" applyFill="1" applyBorder="1" applyAlignment="1">
      <alignment horizontal="center" vertical="center" wrapText="1"/>
    </xf>
    <xf numFmtId="0" fontId="1" fillId="0" borderId="11" xfId="0" applyFont="1" applyBorder="1" applyAlignment="1">
      <alignment horizontal="right" wrapText="1"/>
    </xf>
    <xf numFmtId="0" fontId="0" fillId="0" borderId="11" xfId="0" applyFont="1" applyFill="1" applyBorder="1" applyAlignment="1">
      <alignment horizontal="left" wrapText="1"/>
    </xf>
    <xf numFmtId="0" fontId="0" fillId="0" borderId="0" xfId="0" applyFill="1" applyBorder="1" applyAlignment="1">
      <alignment horizontal="center" vertical="center" wrapText="1"/>
    </xf>
    <xf numFmtId="0" fontId="0" fillId="0" borderId="11" xfId="0" applyFont="1" applyFill="1" applyBorder="1" applyAlignment="1">
      <alignment horizontal="right" vertical="top" wrapText="1"/>
    </xf>
    <xf numFmtId="3" fontId="0" fillId="0" borderId="11" xfId="0" applyNumberFormat="1" applyFont="1" applyFill="1" applyBorder="1" applyAlignment="1">
      <alignment horizontal="right" wrapText="1"/>
    </xf>
    <xf numFmtId="2" fontId="0" fillId="0" borderId="11" xfId="0" applyNumberFormat="1" applyBorder="1" applyAlignment="1">
      <alignment horizontal="right" wrapText="1"/>
    </xf>
    <xf numFmtId="0" fontId="0" fillId="0" borderId="29" xfId="0" applyFont="1" applyFill="1" applyBorder="1" applyAlignment="1">
      <alignment horizontal="right" wrapText="1"/>
    </xf>
    <xf numFmtId="0" fontId="10" fillId="0" borderId="15" xfId="0" applyFont="1" applyBorder="1" applyAlignment="1">
      <alignment horizontal="center" wrapText="1"/>
    </xf>
    <xf numFmtId="0" fontId="10" fillId="0" borderId="33" xfId="0" applyFont="1" applyBorder="1" applyAlignment="1">
      <alignment horizontal="center" wrapText="1"/>
    </xf>
    <xf numFmtId="0" fontId="10" fillId="0" borderId="34" xfId="0" applyFont="1" applyBorder="1" applyAlignment="1">
      <alignment horizontal="center" wrapText="1"/>
    </xf>
    <xf numFmtId="0" fontId="11" fillId="20" borderId="35" xfId="0" applyFont="1" applyFill="1" applyBorder="1" applyAlignment="1">
      <alignment horizontal="left"/>
    </xf>
    <xf numFmtId="0" fontId="11" fillId="0" borderId="33" xfId="0" applyFont="1" applyBorder="1" applyAlignment="1">
      <alignment horizontal="left"/>
    </xf>
    <xf numFmtId="0" fontId="11" fillId="0" borderId="36" xfId="0" applyFont="1" applyBorder="1" applyAlignment="1">
      <alignment horizontal="left"/>
    </xf>
    <xf numFmtId="0" fontId="12" fillId="0" borderId="0" xfId="0" applyFont="1" applyFill="1" applyAlignment="1">
      <alignment horizontal="right"/>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 TargetMode="External" /><Relationship Id="rId2" Type="http://schemas.openxmlformats.org/officeDocument/2006/relationships/hyperlink" Target="http://www.ki.si/" TargetMode="External" /><Relationship Id="rId3" Type="http://schemas.openxmlformats.org/officeDocument/2006/relationships/hyperlink" Target="http://www.ki.si/" TargetMode="External" /><Relationship Id="rId4" Type="http://schemas.openxmlformats.org/officeDocument/2006/relationships/hyperlink" Target="http://www.ki.si/" TargetMode="External" /><Relationship Id="rId5" Type="http://schemas.openxmlformats.org/officeDocument/2006/relationships/hyperlink" Target="http://www.ki.si/" TargetMode="External" /><Relationship Id="rId6" Type="http://schemas.openxmlformats.org/officeDocument/2006/relationships/hyperlink" Target="http://www.ki.si/" TargetMode="External" /><Relationship Id="rId7" Type="http://schemas.openxmlformats.org/officeDocument/2006/relationships/hyperlink" Target="http://www.ki.si/" TargetMode="External" /><Relationship Id="rId8" Type="http://schemas.openxmlformats.org/officeDocument/2006/relationships/hyperlink" Target="http://www.ki.si/" TargetMode="External" /><Relationship Id="rId9" Type="http://schemas.openxmlformats.org/officeDocument/2006/relationships/hyperlink" Target="http://www.ki.si/" TargetMode="External" /><Relationship Id="rId10" Type="http://schemas.openxmlformats.org/officeDocument/2006/relationships/hyperlink" Target="http://www.ki.si/" TargetMode="External" /><Relationship Id="rId11" Type="http://schemas.openxmlformats.org/officeDocument/2006/relationships/hyperlink" Target="http://www.ki.si/" TargetMode="External" /><Relationship Id="rId12" Type="http://schemas.openxmlformats.org/officeDocument/2006/relationships/hyperlink" Target="http://www.ki.si/" TargetMode="External" /><Relationship Id="rId13" Type="http://schemas.openxmlformats.org/officeDocument/2006/relationships/hyperlink" Target="http://www.ki.si/raziskovalne-enote/l11-laboratorij-za-biosintezo-in-biotransformacijo/" TargetMode="External" /><Relationship Id="rId14" Type="http://schemas.openxmlformats.org/officeDocument/2006/relationships/hyperlink" Target="http://www.ki.si/" TargetMode="External" /><Relationship Id="rId15" Type="http://schemas.openxmlformats.org/officeDocument/2006/relationships/hyperlink" Target="http://www.ki.si/" TargetMode="External" /><Relationship Id="rId16" Type="http://schemas.openxmlformats.org/officeDocument/2006/relationships/hyperlink" Target="http://www.ki.si/" TargetMode="External" /><Relationship Id="rId17" Type="http://schemas.openxmlformats.org/officeDocument/2006/relationships/hyperlink" Target="http://www.ki.si/" TargetMode="External" /><Relationship Id="rId18" Type="http://schemas.openxmlformats.org/officeDocument/2006/relationships/hyperlink" Target="http://www.ki.si/" TargetMode="External" /><Relationship Id="rId19" Type="http://schemas.openxmlformats.org/officeDocument/2006/relationships/hyperlink" Target="http://www.ki.si/" TargetMode="External" /><Relationship Id="rId20" Type="http://schemas.openxmlformats.org/officeDocument/2006/relationships/hyperlink" Target="http://www.ki.si/" TargetMode="External" /><Relationship Id="rId21" Type="http://schemas.openxmlformats.org/officeDocument/2006/relationships/hyperlink" Target="http://www.ki.si/" TargetMode="External" /><Relationship Id="rId22" Type="http://schemas.openxmlformats.org/officeDocument/2006/relationships/hyperlink" Target="http://www.ki.si/" TargetMode="External" /><Relationship Id="rId23" Type="http://schemas.openxmlformats.org/officeDocument/2006/relationships/hyperlink" Target="http://www.ki.si/raziskovalne-enote/l11-laboratorij-za-biosintezo-in-biotransformacijo/" TargetMode="External" /><Relationship Id="rId24" Type="http://schemas.openxmlformats.org/officeDocument/2006/relationships/hyperlink" Target="http://www.ki.si/raziskovalne-enote/l11-laboratorij-za-biosintezo-in-biotransformacijo/"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F30"/>
  <sheetViews>
    <sheetView tabSelected="1" zoomScale="75" zoomScaleNormal="75" zoomScaleSheetLayoutView="75" zoomScalePageLayoutView="0" workbookViewId="0" topLeftCell="A1">
      <pane ySplit="3" topLeftCell="BM4" activePane="bottomLeft" state="frozen"/>
      <selection pane="topLeft" activeCell="A1" sqref="A1"/>
      <selection pane="bottomLeft" activeCell="X7" sqref="X7"/>
    </sheetView>
  </sheetViews>
  <sheetFormatPr defaultColWidth="9.140625" defaultRowHeight="12.75"/>
  <cols>
    <col min="1" max="1" width="28.7109375" style="21" customWidth="1"/>
    <col min="2" max="3" width="9.28125" style="7" bestFit="1" customWidth="1"/>
    <col min="4" max="4" width="9.140625" style="7" customWidth="1"/>
    <col min="5" max="5" width="17.421875" style="7" customWidth="1"/>
    <col min="6" max="6" width="9.28125" style="7" bestFit="1" customWidth="1"/>
    <col min="7" max="7" width="24.00390625" style="7" customWidth="1"/>
    <col min="8" max="8" width="12.28125" style="7" customWidth="1"/>
    <col min="9" max="9" width="15.421875" style="7" customWidth="1"/>
    <col min="10" max="11" width="14.7109375" style="7" customWidth="1"/>
    <col min="12" max="12" width="24.00390625" style="7" customWidth="1"/>
    <col min="13" max="13" width="23.140625" style="7" customWidth="1"/>
    <col min="14" max="14" width="24.140625" style="7" customWidth="1"/>
    <col min="15" max="15" width="15.00390625" style="7" customWidth="1"/>
    <col min="16" max="16" width="13.7109375" style="7" customWidth="1"/>
    <col min="17" max="17" width="15.7109375" style="22" customWidth="1"/>
    <col min="18" max="18" width="12.28125" style="22" customWidth="1"/>
    <col min="19" max="19" width="11.8515625" style="22" customWidth="1"/>
    <col min="20" max="20" width="10.421875" style="22" bestFit="1" customWidth="1"/>
    <col min="21" max="21" width="11.57421875" style="7" bestFit="1" customWidth="1"/>
    <col min="22" max="22" width="13.28125" style="7" bestFit="1" customWidth="1"/>
    <col min="23" max="23" width="9.140625" style="7" customWidth="1"/>
    <col min="24" max="24" width="16.8515625" style="7" customWidth="1"/>
    <col min="25" max="25" width="17.8515625" style="7" customWidth="1"/>
    <col min="26" max="26" width="11.00390625" style="7" customWidth="1"/>
    <col min="27" max="27" width="12.57421875" style="7" customWidth="1"/>
    <col min="28" max="28" width="9.140625" style="7" customWidth="1"/>
    <col min="29" max="29" width="13.140625" style="7" customWidth="1"/>
    <col min="30" max="30" width="11.421875" style="7" customWidth="1"/>
    <col min="31" max="31" width="9.140625" style="7" customWidth="1"/>
    <col min="32" max="32" width="13.421875" style="7" customWidth="1"/>
    <col min="33" max="33" width="11.421875" style="7" customWidth="1"/>
    <col min="34" max="34" width="9.140625" style="7" customWidth="1"/>
    <col min="35" max="35" width="13.421875" style="7" customWidth="1"/>
    <col min="36" max="36" width="11.57421875" style="7" customWidth="1"/>
    <col min="37" max="38" width="9.140625" style="7" customWidth="1"/>
    <col min="39" max="39" width="11.00390625" style="7" customWidth="1"/>
    <col min="40" max="40" width="9.140625" style="7" customWidth="1"/>
  </cols>
  <sheetData>
    <row r="1" spans="1:7" ht="24" customHeight="1">
      <c r="A1" s="120" t="s">
        <v>7</v>
      </c>
      <c r="B1" s="121"/>
      <c r="C1" s="121"/>
      <c r="D1" s="121"/>
      <c r="E1" s="121"/>
      <c r="F1" s="121"/>
      <c r="G1" s="121"/>
    </row>
    <row r="2" ht="13.5" thickBot="1"/>
    <row r="3" spans="1:40" ht="93.75" customHeight="1" thickBot="1">
      <c r="A3" s="48" t="s">
        <v>26</v>
      </c>
      <c r="B3" s="49" t="s">
        <v>33</v>
      </c>
      <c r="C3" s="50" t="s">
        <v>34</v>
      </c>
      <c r="D3" s="49" t="s">
        <v>27</v>
      </c>
      <c r="E3" s="49" t="s">
        <v>35</v>
      </c>
      <c r="F3" s="49" t="s">
        <v>36</v>
      </c>
      <c r="G3" s="49" t="s">
        <v>37</v>
      </c>
      <c r="H3" s="49" t="s">
        <v>28</v>
      </c>
      <c r="I3" s="49" t="s">
        <v>38</v>
      </c>
      <c r="J3" s="8" t="s">
        <v>39</v>
      </c>
      <c r="K3" s="51" t="s">
        <v>29</v>
      </c>
      <c r="L3" s="49" t="s">
        <v>30</v>
      </c>
      <c r="M3" s="49" t="s">
        <v>31</v>
      </c>
      <c r="N3" s="49" t="s">
        <v>40</v>
      </c>
      <c r="O3" s="49" t="s">
        <v>32</v>
      </c>
      <c r="P3" s="11" t="s">
        <v>8</v>
      </c>
      <c r="Q3" s="23" t="s">
        <v>154</v>
      </c>
      <c r="R3" s="114" t="s">
        <v>155</v>
      </c>
      <c r="S3" s="115"/>
      <c r="T3" s="115"/>
      <c r="U3" s="116"/>
      <c r="V3" s="12" t="s">
        <v>9</v>
      </c>
      <c r="W3" s="12" t="s">
        <v>10</v>
      </c>
      <c r="X3" s="13" t="s">
        <v>11</v>
      </c>
      <c r="Y3" s="117" t="s">
        <v>89</v>
      </c>
      <c r="Z3" s="118"/>
      <c r="AA3" s="118"/>
      <c r="AB3" s="118"/>
      <c r="AC3" s="118"/>
      <c r="AD3" s="118"/>
      <c r="AE3" s="118"/>
      <c r="AF3" s="118"/>
      <c r="AG3" s="118"/>
      <c r="AH3" s="118"/>
      <c r="AI3" s="118"/>
      <c r="AJ3" s="118"/>
      <c r="AK3" s="118"/>
      <c r="AL3" s="118"/>
      <c r="AM3" s="118"/>
      <c r="AN3" s="119"/>
    </row>
    <row r="4" spans="1:40" ht="72" customHeight="1" thickBot="1">
      <c r="A4" s="52"/>
      <c r="B4" s="53"/>
      <c r="C4" s="54"/>
      <c r="D4" s="53"/>
      <c r="E4" s="53"/>
      <c r="F4" s="53"/>
      <c r="G4" s="53"/>
      <c r="H4" s="53"/>
      <c r="I4" s="53"/>
      <c r="J4" s="4"/>
      <c r="K4" s="55"/>
      <c r="L4" s="53"/>
      <c r="M4" s="53"/>
      <c r="N4" s="53"/>
      <c r="O4" s="53"/>
      <c r="P4" s="14"/>
      <c r="Q4" s="24"/>
      <c r="R4" s="70" t="s">
        <v>12</v>
      </c>
      <c r="S4" s="70" t="s">
        <v>13</v>
      </c>
      <c r="T4" s="70" t="s">
        <v>14</v>
      </c>
      <c r="U4" s="69" t="s">
        <v>15</v>
      </c>
      <c r="V4" s="15"/>
      <c r="W4" s="15"/>
      <c r="X4" s="16"/>
      <c r="Y4" s="17" t="s">
        <v>16</v>
      </c>
      <c r="Z4" s="29" t="s">
        <v>17</v>
      </c>
      <c r="AA4" s="29" t="s">
        <v>18</v>
      </c>
      <c r="AB4" s="29" t="s">
        <v>19</v>
      </c>
      <c r="AC4" s="28" t="s">
        <v>20</v>
      </c>
      <c r="AD4" s="30" t="s">
        <v>18</v>
      </c>
      <c r="AE4" s="30" t="s">
        <v>19</v>
      </c>
      <c r="AF4" s="29" t="s">
        <v>21</v>
      </c>
      <c r="AG4" s="29" t="s">
        <v>18</v>
      </c>
      <c r="AH4" s="29" t="s">
        <v>19</v>
      </c>
      <c r="AI4" s="30" t="s">
        <v>22</v>
      </c>
      <c r="AJ4" s="30" t="s">
        <v>18</v>
      </c>
      <c r="AK4" s="30" t="s">
        <v>19</v>
      </c>
      <c r="AL4" s="29" t="s">
        <v>23</v>
      </c>
      <c r="AM4" s="29" t="s">
        <v>18</v>
      </c>
      <c r="AN4" s="31" t="s">
        <v>19</v>
      </c>
    </row>
    <row r="5" spans="1:40" s="1" customFormat="1" ht="204">
      <c r="A5" s="57" t="s">
        <v>44</v>
      </c>
      <c r="B5" s="18">
        <v>104</v>
      </c>
      <c r="C5" s="18">
        <v>7</v>
      </c>
      <c r="D5" s="18" t="s">
        <v>185</v>
      </c>
      <c r="E5" s="73" t="s">
        <v>69</v>
      </c>
      <c r="F5" s="56">
        <v>10692</v>
      </c>
      <c r="G5" s="18" t="s">
        <v>171</v>
      </c>
      <c r="H5" s="18">
        <v>2000</v>
      </c>
      <c r="I5" s="18" t="s">
        <v>180</v>
      </c>
      <c r="J5" s="9">
        <v>46185</v>
      </c>
      <c r="K5" s="57" t="s">
        <v>172</v>
      </c>
      <c r="L5" s="18" t="s">
        <v>181</v>
      </c>
      <c r="M5" s="18" t="s">
        <v>182</v>
      </c>
      <c r="N5" s="18" t="s">
        <v>183</v>
      </c>
      <c r="O5" s="18" t="s">
        <v>184</v>
      </c>
      <c r="P5" s="18" t="s">
        <v>263</v>
      </c>
      <c r="Q5" s="25">
        <v>15.32</v>
      </c>
      <c r="R5" s="25">
        <v>0</v>
      </c>
      <c r="S5" s="25">
        <f>2000/1700</f>
        <v>1.1764705882352942</v>
      </c>
      <c r="T5" s="25">
        <f>24044/1700</f>
        <v>14.143529411764705</v>
      </c>
      <c r="U5" s="25">
        <f>SUM(R5:T5)</f>
        <v>15.319999999999999</v>
      </c>
      <c r="V5" s="18">
        <v>0</v>
      </c>
      <c r="W5" s="18">
        <v>100</v>
      </c>
      <c r="X5" s="74" t="s">
        <v>94</v>
      </c>
      <c r="Y5" s="18">
        <v>0</v>
      </c>
      <c r="Z5" s="32" t="s">
        <v>185</v>
      </c>
      <c r="AA5" s="32" t="s">
        <v>2</v>
      </c>
      <c r="AB5" s="32">
        <v>0</v>
      </c>
      <c r="AC5" s="18"/>
      <c r="AD5" s="33"/>
      <c r="AE5" s="18"/>
      <c r="AF5" s="32"/>
      <c r="AG5" s="32"/>
      <c r="AH5" s="32"/>
      <c r="AI5" s="18"/>
      <c r="AJ5" s="33"/>
      <c r="AK5" s="18"/>
      <c r="AL5" s="32"/>
      <c r="AM5" s="34"/>
      <c r="AN5" s="35"/>
    </row>
    <row r="6" spans="1:40" s="1" customFormat="1" ht="140.25">
      <c r="A6" s="60" t="s">
        <v>44</v>
      </c>
      <c r="B6" s="10">
        <v>104</v>
      </c>
      <c r="C6" s="10">
        <v>13</v>
      </c>
      <c r="D6" s="10" t="s">
        <v>157</v>
      </c>
      <c r="E6" s="75" t="s">
        <v>169</v>
      </c>
      <c r="F6" s="59" t="s">
        <v>170</v>
      </c>
      <c r="G6" s="10" t="s">
        <v>175</v>
      </c>
      <c r="H6" s="10">
        <v>2000</v>
      </c>
      <c r="I6" s="10" t="s">
        <v>174</v>
      </c>
      <c r="J6" s="5">
        <v>112745</v>
      </c>
      <c r="K6" s="26" t="s">
        <v>172</v>
      </c>
      <c r="L6" s="10" t="s">
        <v>176</v>
      </c>
      <c r="M6" s="10" t="s">
        <v>177</v>
      </c>
      <c r="N6" s="10" t="s">
        <v>178</v>
      </c>
      <c r="O6" s="10" t="s">
        <v>179</v>
      </c>
      <c r="P6" s="10" t="s">
        <v>264</v>
      </c>
      <c r="Q6" s="25">
        <v>10.678823529411765</v>
      </c>
      <c r="R6" s="71">
        <f>0/1700</f>
        <v>0</v>
      </c>
      <c r="S6" s="71">
        <f>5000/1700</f>
        <v>2.9411764705882355</v>
      </c>
      <c r="T6" s="72">
        <f>13154/1700</f>
        <v>7.737647058823529</v>
      </c>
      <c r="U6" s="25">
        <f>SUM(R6:T6)</f>
        <v>10.678823529411765</v>
      </c>
      <c r="V6" s="10">
        <v>50</v>
      </c>
      <c r="W6" s="10">
        <v>100</v>
      </c>
      <c r="X6" s="76" t="s">
        <v>94</v>
      </c>
      <c r="Y6" s="10">
        <v>50</v>
      </c>
      <c r="Z6" s="36" t="s">
        <v>157</v>
      </c>
      <c r="AA6" s="36" t="s">
        <v>169</v>
      </c>
      <c r="AB6" s="36">
        <v>50</v>
      </c>
      <c r="AC6" s="10"/>
      <c r="AD6" s="10"/>
      <c r="AE6" s="10"/>
      <c r="AF6" s="36"/>
      <c r="AG6" s="36"/>
      <c r="AH6" s="36"/>
      <c r="AI6" s="10"/>
      <c r="AJ6" s="10"/>
      <c r="AK6" s="10"/>
      <c r="AL6" s="36"/>
      <c r="AM6" s="37"/>
      <c r="AN6" s="38"/>
    </row>
    <row r="7" spans="1:40" s="1" customFormat="1" ht="216.75">
      <c r="A7" s="60" t="s">
        <v>44</v>
      </c>
      <c r="B7" s="10">
        <v>104</v>
      </c>
      <c r="C7" s="10">
        <v>15</v>
      </c>
      <c r="D7" s="10" t="s">
        <v>237</v>
      </c>
      <c r="E7" s="75" t="s">
        <v>64</v>
      </c>
      <c r="F7" s="60">
        <v>10082</v>
      </c>
      <c r="G7" s="10" t="s">
        <v>45</v>
      </c>
      <c r="H7" s="10" t="s">
        <v>250</v>
      </c>
      <c r="I7" s="10" t="s">
        <v>191</v>
      </c>
      <c r="J7" s="6">
        <v>2503755.63</v>
      </c>
      <c r="K7" s="10" t="s">
        <v>41</v>
      </c>
      <c r="L7" s="10" t="s">
        <v>211</v>
      </c>
      <c r="M7" s="10" t="s">
        <v>212</v>
      </c>
      <c r="N7" s="10" t="s">
        <v>192</v>
      </c>
      <c r="O7" s="10" t="s">
        <v>213</v>
      </c>
      <c r="P7" s="10" t="s">
        <v>266</v>
      </c>
      <c r="Q7" s="25">
        <v>322.4677882352941</v>
      </c>
      <c r="R7" s="71">
        <f>403610.44/1700</f>
        <v>237.41790588235295</v>
      </c>
      <c r="S7" s="71">
        <f>100000/1700</f>
        <v>58.8235294117647</v>
      </c>
      <c r="T7" s="72">
        <f>44584.8/1700</f>
        <v>26.226352941176472</v>
      </c>
      <c r="U7" s="25">
        <f>SUM(R7:T7)</f>
        <v>322.4677882352941</v>
      </c>
      <c r="V7" s="10">
        <v>100</v>
      </c>
      <c r="W7" s="10">
        <v>88.35</v>
      </c>
      <c r="X7" s="19" t="s">
        <v>260</v>
      </c>
      <c r="Y7" s="19" t="s">
        <v>163</v>
      </c>
      <c r="Z7" s="36" t="s">
        <v>138</v>
      </c>
      <c r="AA7" s="36"/>
      <c r="AB7" s="36"/>
      <c r="AC7" s="26" t="s">
        <v>139</v>
      </c>
      <c r="AD7" s="10"/>
      <c r="AE7" s="10"/>
      <c r="AF7" s="36" t="s">
        <v>140</v>
      </c>
      <c r="AG7" s="36"/>
      <c r="AH7" s="36"/>
      <c r="AI7" s="26" t="s">
        <v>141</v>
      </c>
      <c r="AJ7" s="10"/>
      <c r="AK7" s="10"/>
      <c r="AL7" s="36"/>
      <c r="AM7" s="37"/>
      <c r="AN7" s="38"/>
    </row>
    <row r="8" spans="1:40" s="1" customFormat="1" ht="192.75" customHeight="1">
      <c r="A8" s="60" t="s">
        <v>44</v>
      </c>
      <c r="B8" s="10">
        <v>104</v>
      </c>
      <c r="C8" s="10">
        <v>11</v>
      </c>
      <c r="D8" s="10" t="s">
        <v>236</v>
      </c>
      <c r="E8" s="75" t="s">
        <v>173</v>
      </c>
      <c r="F8" s="60">
        <v>16104</v>
      </c>
      <c r="G8" s="19" t="s">
        <v>219</v>
      </c>
      <c r="H8" s="10">
        <v>2002</v>
      </c>
      <c r="I8" s="19" t="s">
        <v>60</v>
      </c>
      <c r="J8" s="5">
        <v>190285</v>
      </c>
      <c r="K8" s="10" t="s">
        <v>41</v>
      </c>
      <c r="L8" s="10" t="s">
        <v>220</v>
      </c>
      <c r="M8" s="10" t="s">
        <v>221</v>
      </c>
      <c r="N8" s="10" t="s">
        <v>222</v>
      </c>
      <c r="O8" s="10" t="s">
        <v>223</v>
      </c>
      <c r="P8" s="10" t="s">
        <v>269</v>
      </c>
      <c r="Q8" s="25">
        <v>9.784117647058823</v>
      </c>
      <c r="R8" s="71">
        <v>0</v>
      </c>
      <c r="S8" s="71">
        <f>5000/1700</f>
        <v>2.9411764705882355</v>
      </c>
      <c r="T8" s="71">
        <f>11633/1700</f>
        <v>6.842941176470588</v>
      </c>
      <c r="U8" s="25">
        <f>SUM(R8:T8)</f>
        <v>9.784117647058824</v>
      </c>
      <c r="V8" s="10">
        <v>30</v>
      </c>
      <c r="W8" s="10">
        <v>100</v>
      </c>
      <c r="X8" s="20" t="s">
        <v>254</v>
      </c>
      <c r="Y8" s="10">
        <v>30</v>
      </c>
      <c r="Z8" s="36" t="s">
        <v>224</v>
      </c>
      <c r="AA8" s="39" t="s">
        <v>3</v>
      </c>
      <c r="AB8" s="36">
        <v>10</v>
      </c>
      <c r="AC8" s="10" t="s">
        <v>225</v>
      </c>
      <c r="AD8" s="10" t="s">
        <v>90</v>
      </c>
      <c r="AE8" s="10">
        <v>5</v>
      </c>
      <c r="AF8" s="36" t="s">
        <v>226</v>
      </c>
      <c r="AG8" s="36" t="s">
        <v>97</v>
      </c>
      <c r="AH8" s="36">
        <v>5</v>
      </c>
      <c r="AI8" s="10" t="s">
        <v>227</v>
      </c>
      <c r="AJ8" s="10" t="s">
        <v>67</v>
      </c>
      <c r="AK8" s="10">
        <v>10</v>
      </c>
      <c r="AL8" s="36"/>
      <c r="AM8" s="37"/>
      <c r="AN8" s="38"/>
    </row>
    <row r="9" spans="1:40" s="1" customFormat="1" ht="241.5" customHeight="1">
      <c r="A9" s="60" t="s">
        <v>44</v>
      </c>
      <c r="B9" s="10">
        <v>104</v>
      </c>
      <c r="C9" s="10">
        <v>13</v>
      </c>
      <c r="D9" s="10" t="s">
        <v>157</v>
      </c>
      <c r="E9" s="75" t="s">
        <v>66</v>
      </c>
      <c r="F9" s="60">
        <v>11874</v>
      </c>
      <c r="G9" s="10" t="s">
        <v>61</v>
      </c>
      <c r="H9" s="10">
        <v>2002</v>
      </c>
      <c r="I9" s="61" t="s">
        <v>150</v>
      </c>
      <c r="J9" s="5">
        <v>113634</v>
      </c>
      <c r="K9" s="10" t="s">
        <v>41</v>
      </c>
      <c r="L9" s="19" t="s">
        <v>151</v>
      </c>
      <c r="M9" s="19" t="s">
        <v>152</v>
      </c>
      <c r="N9" s="61" t="s">
        <v>153</v>
      </c>
      <c r="O9" s="19" t="s">
        <v>156</v>
      </c>
      <c r="P9" s="10" t="s">
        <v>270</v>
      </c>
      <c r="Q9" s="25">
        <v>7.280929411764705</v>
      </c>
      <c r="R9" s="71">
        <v>0</v>
      </c>
      <c r="S9" s="71">
        <v>0.7058823529411765</v>
      </c>
      <c r="T9" s="72">
        <f>11177.58/1700</f>
        <v>6.57504705882353</v>
      </c>
      <c r="U9" s="25">
        <f>SUM(R9:T9)</f>
        <v>7.280929411764706</v>
      </c>
      <c r="V9" s="10">
        <v>30</v>
      </c>
      <c r="W9" s="10">
        <v>100</v>
      </c>
      <c r="X9" s="76" t="s">
        <v>94</v>
      </c>
      <c r="Y9" s="10">
        <v>30</v>
      </c>
      <c r="Z9" s="36" t="s">
        <v>157</v>
      </c>
      <c r="AA9" s="36" t="s">
        <v>169</v>
      </c>
      <c r="AB9" s="36">
        <v>10</v>
      </c>
      <c r="AC9" s="59" t="s">
        <v>158</v>
      </c>
      <c r="AD9" s="60" t="s">
        <v>249</v>
      </c>
      <c r="AE9" s="60">
        <v>20</v>
      </c>
      <c r="AF9" s="41"/>
      <c r="AG9" s="36"/>
      <c r="AH9" s="36"/>
      <c r="AI9" s="10"/>
      <c r="AJ9" s="10"/>
      <c r="AK9" s="10"/>
      <c r="AL9" s="36"/>
      <c r="AM9" s="37"/>
      <c r="AN9" s="38"/>
    </row>
    <row r="10" spans="1:40" s="1" customFormat="1" ht="76.5">
      <c r="A10" s="26" t="s">
        <v>44</v>
      </c>
      <c r="B10" s="10">
        <v>104</v>
      </c>
      <c r="C10" s="10">
        <v>12</v>
      </c>
      <c r="D10" s="10" t="s">
        <v>238</v>
      </c>
      <c r="E10" s="75" t="s">
        <v>65</v>
      </c>
      <c r="F10" s="60">
        <v>14360</v>
      </c>
      <c r="G10" s="10" t="s">
        <v>46</v>
      </c>
      <c r="H10" s="10">
        <v>2002</v>
      </c>
      <c r="I10" s="26" t="s">
        <v>74</v>
      </c>
      <c r="J10" s="6">
        <v>26942</v>
      </c>
      <c r="K10" s="10" t="s">
        <v>41</v>
      </c>
      <c r="L10" s="10" t="s">
        <v>75</v>
      </c>
      <c r="M10" s="10" t="s">
        <v>76</v>
      </c>
      <c r="N10" s="10" t="s">
        <v>77</v>
      </c>
      <c r="O10" s="10" t="s">
        <v>78</v>
      </c>
      <c r="P10" s="10" t="s">
        <v>271</v>
      </c>
      <c r="Q10" s="25">
        <v>22.154117647058822</v>
      </c>
      <c r="R10" s="71">
        <v>0</v>
      </c>
      <c r="S10" s="71"/>
      <c r="T10" s="72">
        <v>22.154117647058822</v>
      </c>
      <c r="U10" s="25">
        <v>22.154117647058822</v>
      </c>
      <c r="V10" s="10">
        <v>75</v>
      </c>
      <c r="W10" s="10">
        <v>100</v>
      </c>
      <c r="X10" s="78" t="s">
        <v>94</v>
      </c>
      <c r="Y10" s="10">
        <v>75</v>
      </c>
      <c r="Z10" s="39" t="s">
        <v>227</v>
      </c>
      <c r="AA10" s="39" t="s">
        <v>67</v>
      </c>
      <c r="AB10" s="36">
        <v>18.75</v>
      </c>
      <c r="AC10" s="19" t="s">
        <v>95</v>
      </c>
      <c r="AD10" s="19" t="s">
        <v>96</v>
      </c>
      <c r="AE10" s="10">
        <v>18.75</v>
      </c>
      <c r="AF10" s="39" t="s">
        <v>198</v>
      </c>
      <c r="AG10" s="39" t="s">
        <v>65</v>
      </c>
      <c r="AH10" s="36">
        <v>18.75</v>
      </c>
      <c r="AI10" s="10" t="s">
        <v>197</v>
      </c>
      <c r="AJ10" s="10" t="s">
        <v>4</v>
      </c>
      <c r="AK10" s="10">
        <v>18.75</v>
      </c>
      <c r="AL10" s="39"/>
      <c r="AM10" s="44"/>
      <c r="AN10" s="38"/>
    </row>
    <row r="11" spans="1:40" s="1" customFormat="1" ht="206.25" customHeight="1">
      <c r="A11" s="60" t="s">
        <v>44</v>
      </c>
      <c r="B11" s="10">
        <v>104</v>
      </c>
      <c r="C11" s="10">
        <v>12</v>
      </c>
      <c r="D11" s="10" t="s">
        <v>238</v>
      </c>
      <c r="E11" s="58" t="s">
        <v>67</v>
      </c>
      <c r="F11" s="60">
        <v>6628</v>
      </c>
      <c r="G11" s="10" t="s">
        <v>47</v>
      </c>
      <c r="H11" s="10">
        <v>2002</v>
      </c>
      <c r="I11" s="26" t="s">
        <v>208</v>
      </c>
      <c r="J11" s="6">
        <v>57457</v>
      </c>
      <c r="K11" s="10" t="s">
        <v>41</v>
      </c>
      <c r="L11" s="10" t="s">
        <v>209</v>
      </c>
      <c r="M11" s="10" t="s">
        <v>228</v>
      </c>
      <c r="N11" s="10" t="s">
        <v>210</v>
      </c>
      <c r="O11" s="10" t="s">
        <v>229</v>
      </c>
      <c r="P11" s="10" t="s">
        <v>267</v>
      </c>
      <c r="Q11" s="25">
        <v>20.20931764705882</v>
      </c>
      <c r="R11" s="71">
        <v>0</v>
      </c>
      <c r="S11" s="71">
        <v>1.7647058823529411</v>
      </c>
      <c r="T11" s="72">
        <v>18.444611764705883</v>
      </c>
      <c r="U11" s="25">
        <v>20.209317647058825</v>
      </c>
      <c r="V11" s="10">
        <v>100</v>
      </c>
      <c r="W11" s="10">
        <v>100</v>
      </c>
      <c r="X11" s="76" t="s">
        <v>94</v>
      </c>
      <c r="Y11" s="10">
        <v>100</v>
      </c>
      <c r="Z11" s="36" t="s">
        <v>238</v>
      </c>
      <c r="AA11" s="36" t="s">
        <v>67</v>
      </c>
      <c r="AB11" s="36">
        <v>50</v>
      </c>
      <c r="AC11" s="10" t="s">
        <v>227</v>
      </c>
      <c r="AD11" s="10" t="s">
        <v>67</v>
      </c>
      <c r="AE11" s="10">
        <v>30</v>
      </c>
      <c r="AF11" s="36" t="s">
        <v>197</v>
      </c>
      <c r="AG11" s="36" t="s">
        <v>4</v>
      </c>
      <c r="AH11" s="36">
        <v>20</v>
      </c>
      <c r="AI11" s="10"/>
      <c r="AJ11" s="10"/>
      <c r="AK11" s="10"/>
      <c r="AL11" s="36"/>
      <c r="AM11" s="37"/>
      <c r="AN11" s="38"/>
    </row>
    <row r="12" spans="1:40" s="2" customFormat="1" ht="53.25" customHeight="1">
      <c r="A12" s="26" t="s">
        <v>44</v>
      </c>
      <c r="B12" s="10">
        <v>104</v>
      </c>
      <c r="C12" s="10">
        <v>12</v>
      </c>
      <c r="D12" s="10" t="s">
        <v>238</v>
      </c>
      <c r="E12" s="75" t="s">
        <v>65</v>
      </c>
      <c r="F12" s="60">
        <v>14360</v>
      </c>
      <c r="G12" s="10" t="s">
        <v>73</v>
      </c>
      <c r="H12" s="10">
        <v>2004</v>
      </c>
      <c r="I12" s="26" t="s">
        <v>79</v>
      </c>
      <c r="J12" s="6">
        <v>33735.79</v>
      </c>
      <c r="K12" s="10" t="s">
        <v>42</v>
      </c>
      <c r="L12" s="10" t="s">
        <v>75</v>
      </c>
      <c r="M12" s="10" t="s">
        <v>76</v>
      </c>
      <c r="N12" s="10" t="s">
        <v>80</v>
      </c>
      <c r="O12" s="10" t="s">
        <v>81</v>
      </c>
      <c r="P12" s="10" t="s">
        <v>268</v>
      </c>
      <c r="Q12" s="25">
        <v>18.46</v>
      </c>
      <c r="R12" s="72">
        <v>0</v>
      </c>
      <c r="S12" s="71"/>
      <c r="T12" s="71">
        <v>18.461764705882352</v>
      </c>
      <c r="U12" s="25">
        <v>18.46</v>
      </c>
      <c r="V12" s="10">
        <v>62</v>
      </c>
      <c r="W12" s="10">
        <v>100</v>
      </c>
      <c r="X12" s="78" t="s">
        <v>94</v>
      </c>
      <c r="Y12" s="10">
        <v>62</v>
      </c>
      <c r="Z12" s="39" t="s">
        <v>227</v>
      </c>
      <c r="AA12" s="39" t="s">
        <v>67</v>
      </c>
      <c r="AB12" s="36">
        <v>15.5</v>
      </c>
      <c r="AC12" s="19" t="s">
        <v>95</v>
      </c>
      <c r="AD12" s="19" t="s">
        <v>96</v>
      </c>
      <c r="AE12" s="10">
        <v>15.5</v>
      </c>
      <c r="AF12" s="39" t="s">
        <v>198</v>
      </c>
      <c r="AG12" s="39" t="s">
        <v>65</v>
      </c>
      <c r="AH12" s="36">
        <v>15.5</v>
      </c>
      <c r="AI12" s="10" t="s">
        <v>197</v>
      </c>
      <c r="AJ12" s="10" t="s">
        <v>4</v>
      </c>
      <c r="AK12" s="10">
        <v>15.5</v>
      </c>
      <c r="AL12" s="39"/>
      <c r="AM12" s="44"/>
      <c r="AN12" s="38"/>
    </row>
    <row r="13" spans="1:40" s="2" customFormat="1" ht="191.25">
      <c r="A13" s="60" t="s">
        <v>48</v>
      </c>
      <c r="B13" s="10">
        <v>104</v>
      </c>
      <c r="C13" s="10">
        <v>15</v>
      </c>
      <c r="D13" s="10" t="s">
        <v>237</v>
      </c>
      <c r="E13" s="75" t="s">
        <v>64</v>
      </c>
      <c r="F13" s="60">
        <v>10082</v>
      </c>
      <c r="G13" s="10" t="s">
        <v>49</v>
      </c>
      <c r="H13" s="10" t="s">
        <v>253</v>
      </c>
      <c r="I13" s="10" t="s">
        <v>218</v>
      </c>
      <c r="J13" s="6">
        <v>792855.95</v>
      </c>
      <c r="K13" s="10" t="s">
        <v>42</v>
      </c>
      <c r="L13" s="26" t="s">
        <v>214</v>
      </c>
      <c r="M13" s="26" t="s">
        <v>215</v>
      </c>
      <c r="N13" s="26" t="s">
        <v>216</v>
      </c>
      <c r="O13" s="26" t="s">
        <v>217</v>
      </c>
      <c r="P13" s="10" t="s">
        <v>265</v>
      </c>
      <c r="Q13" s="25">
        <v>107.99638235294118</v>
      </c>
      <c r="R13" s="71">
        <f>59009.09/1700</f>
        <v>34.711229411764705</v>
      </c>
      <c r="S13" s="71">
        <f>80000/1700</f>
        <v>47.05882352941177</v>
      </c>
      <c r="T13" s="71">
        <f>44584.76/1700</f>
        <v>26.226329411764706</v>
      </c>
      <c r="U13" s="25">
        <f>SUM(R13:T13)</f>
        <v>107.99638235294118</v>
      </c>
      <c r="V13" s="10">
        <v>100</v>
      </c>
      <c r="W13" s="10">
        <v>88.35</v>
      </c>
      <c r="X13" s="19" t="s">
        <v>251</v>
      </c>
      <c r="Y13" s="19" t="s">
        <v>163</v>
      </c>
      <c r="Z13" s="36" t="s">
        <v>138</v>
      </c>
      <c r="AA13" s="36"/>
      <c r="AB13" s="36"/>
      <c r="AC13" s="26" t="s">
        <v>252</v>
      </c>
      <c r="AD13" s="10"/>
      <c r="AE13" s="10"/>
      <c r="AF13" s="36" t="s">
        <v>140</v>
      </c>
      <c r="AG13" s="36"/>
      <c r="AH13" s="36"/>
      <c r="AI13" s="26" t="s">
        <v>142</v>
      </c>
      <c r="AJ13" s="10"/>
      <c r="AK13" s="10"/>
      <c r="AL13" s="36"/>
      <c r="AM13" s="37"/>
      <c r="AN13" s="38"/>
    </row>
    <row r="14" spans="1:40" s="2" customFormat="1" ht="178.5" customHeight="1">
      <c r="A14" s="60" t="s">
        <v>48</v>
      </c>
      <c r="B14" s="10">
        <v>104</v>
      </c>
      <c r="C14" s="10">
        <v>4</v>
      </c>
      <c r="D14" s="10" t="s">
        <v>144</v>
      </c>
      <c r="E14" s="75" t="s">
        <v>68</v>
      </c>
      <c r="F14" s="62" t="s">
        <v>62</v>
      </c>
      <c r="G14" s="10" t="s">
        <v>50</v>
      </c>
      <c r="H14" s="10">
        <v>2004</v>
      </c>
      <c r="I14" s="10" t="s">
        <v>87</v>
      </c>
      <c r="J14" s="5">
        <v>201633.75</v>
      </c>
      <c r="K14" s="10" t="s">
        <v>42</v>
      </c>
      <c r="L14" s="10" t="s">
        <v>88</v>
      </c>
      <c r="M14" s="10" t="s">
        <v>92</v>
      </c>
      <c r="N14" s="63" t="s">
        <v>93</v>
      </c>
      <c r="O14" s="63" t="s">
        <v>143</v>
      </c>
      <c r="P14" s="10" t="s">
        <v>272</v>
      </c>
      <c r="Q14" s="25">
        <v>60.18591764705882</v>
      </c>
      <c r="R14" s="71">
        <v>20.00827058823529</v>
      </c>
      <c r="S14" s="71">
        <v>15</v>
      </c>
      <c r="T14" s="71">
        <v>25.177647058823528</v>
      </c>
      <c r="U14" s="25">
        <v>60.185917647058815</v>
      </c>
      <c r="V14" s="112">
        <f>(100+30+30)/3</f>
        <v>53.333333333333336</v>
      </c>
      <c r="W14" s="10">
        <v>98.88</v>
      </c>
      <c r="X14" s="76" t="s">
        <v>94</v>
      </c>
      <c r="Y14" s="19">
        <v>30</v>
      </c>
      <c r="Z14" s="36" t="s">
        <v>144</v>
      </c>
      <c r="AA14" s="36" t="s">
        <v>68</v>
      </c>
      <c r="AB14" s="36">
        <v>30</v>
      </c>
      <c r="AC14" s="10"/>
      <c r="AD14" s="10"/>
      <c r="AE14" s="10"/>
      <c r="AF14" s="36"/>
      <c r="AG14" s="36"/>
      <c r="AH14" s="36"/>
      <c r="AI14" s="10"/>
      <c r="AJ14" s="10"/>
      <c r="AK14" s="10"/>
      <c r="AL14" s="36"/>
      <c r="AM14" s="37"/>
      <c r="AN14" s="38"/>
    </row>
    <row r="15" spans="1:40" s="2" customFormat="1" ht="153">
      <c r="A15" s="26" t="s">
        <v>48</v>
      </c>
      <c r="B15" s="10">
        <v>104</v>
      </c>
      <c r="C15" s="10">
        <v>12</v>
      </c>
      <c r="D15" s="10" t="s">
        <v>238</v>
      </c>
      <c r="E15" s="75" t="s">
        <v>65</v>
      </c>
      <c r="F15" s="60">
        <v>14360</v>
      </c>
      <c r="G15" s="10" t="s">
        <v>52</v>
      </c>
      <c r="H15" s="10">
        <v>2004</v>
      </c>
      <c r="I15" s="10" t="s">
        <v>82</v>
      </c>
      <c r="J15" s="5">
        <v>100984.81</v>
      </c>
      <c r="K15" s="26" t="s">
        <v>42</v>
      </c>
      <c r="L15" s="10" t="s">
        <v>86</v>
      </c>
      <c r="M15" s="63" t="s">
        <v>83</v>
      </c>
      <c r="N15" s="10" t="s">
        <v>84</v>
      </c>
      <c r="O15" s="10" t="s">
        <v>85</v>
      </c>
      <c r="P15" s="10" t="s">
        <v>282</v>
      </c>
      <c r="Q15" s="25">
        <v>26.30479411764706</v>
      </c>
      <c r="R15" s="71">
        <v>11.535382352941177</v>
      </c>
      <c r="S15" s="71"/>
      <c r="T15" s="71">
        <v>14.769411764705882</v>
      </c>
      <c r="U15" s="25">
        <v>26.30479411764706</v>
      </c>
      <c r="V15" s="10">
        <f>(100+100)/2</f>
        <v>100</v>
      </c>
      <c r="W15" s="10">
        <v>85.02</v>
      </c>
      <c r="X15" s="78" t="s">
        <v>94</v>
      </c>
      <c r="Y15" s="10">
        <v>100</v>
      </c>
      <c r="Z15" s="39" t="s">
        <v>227</v>
      </c>
      <c r="AA15" s="39" t="s">
        <v>67</v>
      </c>
      <c r="AB15" s="36">
        <v>25</v>
      </c>
      <c r="AC15" s="19" t="s">
        <v>95</v>
      </c>
      <c r="AD15" s="19" t="s">
        <v>96</v>
      </c>
      <c r="AE15" s="10">
        <v>25</v>
      </c>
      <c r="AF15" s="39" t="s">
        <v>198</v>
      </c>
      <c r="AG15" s="39" t="s">
        <v>65</v>
      </c>
      <c r="AH15" s="36">
        <v>25</v>
      </c>
      <c r="AI15" s="10" t="s">
        <v>197</v>
      </c>
      <c r="AJ15" s="10" t="s">
        <v>4</v>
      </c>
      <c r="AK15" s="10">
        <v>25</v>
      </c>
      <c r="AL15" s="39"/>
      <c r="AM15" s="44"/>
      <c r="AN15" s="38"/>
    </row>
    <row r="16" spans="1:40" s="2" customFormat="1" ht="267.75">
      <c r="A16" s="26" t="s">
        <v>48</v>
      </c>
      <c r="B16" s="10">
        <v>104</v>
      </c>
      <c r="C16" s="10">
        <v>7</v>
      </c>
      <c r="D16" s="10" t="s">
        <v>185</v>
      </c>
      <c r="E16" s="75" t="s">
        <v>69</v>
      </c>
      <c r="F16" s="60">
        <v>10692</v>
      </c>
      <c r="G16" s="10" t="s">
        <v>53</v>
      </c>
      <c r="H16" s="10">
        <v>2004</v>
      </c>
      <c r="I16" s="10" t="s">
        <v>186</v>
      </c>
      <c r="J16" s="5">
        <v>105507.57</v>
      </c>
      <c r="K16" s="10" t="s">
        <v>42</v>
      </c>
      <c r="L16" s="10" t="s">
        <v>187</v>
      </c>
      <c r="M16" s="19" t="s">
        <v>188</v>
      </c>
      <c r="N16" s="10" t="s">
        <v>189</v>
      </c>
      <c r="O16" s="10" t="s">
        <v>190</v>
      </c>
      <c r="P16" s="10" t="s">
        <v>273</v>
      </c>
      <c r="Q16" s="25">
        <v>2.53</v>
      </c>
      <c r="R16" s="71">
        <v>0</v>
      </c>
      <c r="S16" s="71">
        <f>2000/1700</f>
        <v>1.1764705882352942</v>
      </c>
      <c r="T16" s="71">
        <f>2300.33/1700</f>
        <v>1.353135294117647</v>
      </c>
      <c r="U16" s="25">
        <f>SUM(R16:T16)</f>
        <v>2.529605882352941</v>
      </c>
      <c r="V16" s="10">
        <v>0</v>
      </c>
      <c r="W16" s="10">
        <v>100</v>
      </c>
      <c r="X16" s="76" t="s">
        <v>94</v>
      </c>
      <c r="Y16" s="10">
        <v>0</v>
      </c>
      <c r="Z16" s="36" t="s">
        <v>185</v>
      </c>
      <c r="AA16" s="36" t="s">
        <v>2</v>
      </c>
      <c r="AB16" s="36">
        <v>0</v>
      </c>
      <c r="AC16" s="10"/>
      <c r="AD16" s="26"/>
      <c r="AE16" s="10"/>
      <c r="AF16" s="36"/>
      <c r="AG16" s="36"/>
      <c r="AH16" s="36"/>
      <c r="AI16" s="10"/>
      <c r="AJ16" s="10"/>
      <c r="AK16" s="10"/>
      <c r="AL16" s="36" t="s">
        <v>257</v>
      </c>
      <c r="AM16" s="37" t="s">
        <v>258</v>
      </c>
      <c r="AN16" s="38">
        <v>0</v>
      </c>
    </row>
    <row r="17" spans="1:40" s="2" customFormat="1" ht="267.75">
      <c r="A17" s="26" t="s">
        <v>48</v>
      </c>
      <c r="B17" s="10">
        <v>104</v>
      </c>
      <c r="C17" s="10">
        <v>11</v>
      </c>
      <c r="D17" s="10" t="s">
        <v>236</v>
      </c>
      <c r="E17" s="75" t="s">
        <v>70</v>
      </c>
      <c r="F17" s="60">
        <v>12048</v>
      </c>
      <c r="G17" s="10" t="s">
        <v>207</v>
      </c>
      <c r="H17" s="10">
        <v>2004</v>
      </c>
      <c r="I17" s="10" t="s">
        <v>193</v>
      </c>
      <c r="J17" s="5">
        <v>87480</v>
      </c>
      <c r="K17" s="10" t="s">
        <v>42</v>
      </c>
      <c r="L17" s="10" t="s">
        <v>194</v>
      </c>
      <c r="M17" s="10" t="s">
        <v>195</v>
      </c>
      <c r="N17" s="10" t="s">
        <v>196</v>
      </c>
      <c r="O17" s="10" t="s">
        <v>127</v>
      </c>
      <c r="P17" s="10" t="s">
        <v>274</v>
      </c>
      <c r="Q17" s="25">
        <v>7.77</v>
      </c>
      <c r="R17" s="71">
        <v>0</v>
      </c>
      <c r="S17" s="71">
        <v>2.9411764705882355</v>
      </c>
      <c r="T17" s="71">
        <v>4.825294117647059</v>
      </c>
      <c r="U17" s="25">
        <f>SUM(S17:T17)</f>
        <v>7.766470588235294</v>
      </c>
      <c r="V17" s="112">
        <f>(0+0+50)/3</f>
        <v>16.666666666666668</v>
      </c>
      <c r="W17" s="10">
        <v>100</v>
      </c>
      <c r="X17" s="20" t="s">
        <v>254</v>
      </c>
      <c r="Y17" s="10">
        <v>50</v>
      </c>
      <c r="Z17" s="39" t="s">
        <v>197</v>
      </c>
      <c r="AA17" s="36" t="s">
        <v>4</v>
      </c>
      <c r="AB17" s="36">
        <v>25</v>
      </c>
      <c r="AC17" s="19" t="s">
        <v>198</v>
      </c>
      <c r="AD17" s="10" t="s">
        <v>65</v>
      </c>
      <c r="AE17" s="10">
        <v>25</v>
      </c>
      <c r="AF17" s="39"/>
      <c r="AG17" s="39"/>
      <c r="AH17" s="36"/>
      <c r="AI17" s="19"/>
      <c r="AJ17" s="10"/>
      <c r="AK17" s="10"/>
      <c r="AL17" s="36"/>
      <c r="AM17" s="37"/>
      <c r="AN17" s="38"/>
    </row>
    <row r="18" spans="1:40" s="2" customFormat="1" ht="255">
      <c r="A18" s="26" t="s">
        <v>48</v>
      </c>
      <c r="B18" s="10">
        <v>104</v>
      </c>
      <c r="C18" s="10">
        <v>11</v>
      </c>
      <c r="D18" s="10" t="s">
        <v>236</v>
      </c>
      <c r="E18" s="75" t="s">
        <v>70</v>
      </c>
      <c r="F18" s="60">
        <v>12048</v>
      </c>
      <c r="G18" s="10" t="s">
        <v>206</v>
      </c>
      <c r="H18" s="10">
        <v>2004</v>
      </c>
      <c r="I18" s="10" t="s">
        <v>199</v>
      </c>
      <c r="J18" s="5">
        <v>38216.37</v>
      </c>
      <c r="K18" s="10" t="s">
        <v>42</v>
      </c>
      <c r="L18" s="10" t="s">
        <v>200</v>
      </c>
      <c r="M18" s="10" t="s">
        <v>201</v>
      </c>
      <c r="N18" s="10" t="s">
        <v>202</v>
      </c>
      <c r="O18" s="10" t="s">
        <v>203</v>
      </c>
      <c r="P18" s="10" t="s">
        <v>275</v>
      </c>
      <c r="Q18" s="25">
        <v>29.034117647058824</v>
      </c>
      <c r="R18" s="71">
        <v>0</v>
      </c>
      <c r="S18" s="71">
        <v>5.882352941176471</v>
      </c>
      <c r="T18" s="71">
        <v>23.151764705882353</v>
      </c>
      <c r="U18" s="25">
        <v>29.034117647058824</v>
      </c>
      <c r="V18" s="10">
        <v>100</v>
      </c>
      <c r="W18" s="10">
        <v>100</v>
      </c>
      <c r="X18" s="20" t="s">
        <v>254</v>
      </c>
      <c r="Y18" s="10">
        <v>70</v>
      </c>
      <c r="Z18" s="39" t="s">
        <v>204</v>
      </c>
      <c r="AA18" s="39" t="s">
        <v>70</v>
      </c>
      <c r="AB18" s="36">
        <v>0</v>
      </c>
      <c r="AC18" s="42" t="s">
        <v>205</v>
      </c>
      <c r="AD18" s="19" t="s">
        <v>70</v>
      </c>
      <c r="AE18" s="10">
        <v>70</v>
      </c>
      <c r="AF18" s="36"/>
      <c r="AG18" s="39"/>
      <c r="AH18" s="36"/>
      <c r="AI18" s="10"/>
      <c r="AJ18" s="10"/>
      <c r="AK18" s="10"/>
      <c r="AL18" s="36"/>
      <c r="AM18" s="37"/>
      <c r="AN18" s="38"/>
    </row>
    <row r="19" spans="1:40" s="3" customFormat="1" ht="204">
      <c r="A19" s="60" t="s">
        <v>48</v>
      </c>
      <c r="B19" s="64">
        <v>104</v>
      </c>
      <c r="C19" s="64">
        <v>11</v>
      </c>
      <c r="D19" s="65" t="s">
        <v>236</v>
      </c>
      <c r="E19" s="26" t="s">
        <v>132</v>
      </c>
      <c r="F19" s="66">
        <v>21507</v>
      </c>
      <c r="G19" s="26" t="s">
        <v>54</v>
      </c>
      <c r="H19" s="26">
        <v>2006</v>
      </c>
      <c r="I19" s="27" t="s">
        <v>230</v>
      </c>
      <c r="J19" s="6">
        <v>47105.07</v>
      </c>
      <c r="K19" s="67" t="s">
        <v>43</v>
      </c>
      <c r="L19" s="27" t="s">
        <v>231</v>
      </c>
      <c r="M19" s="26" t="s">
        <v>232</v>
      </c>
      <c r="N19" s="26" t="s">
        <v>233</v>
      </c>
      <c r="O19" s="26" t="s">
        <v>234</v>
      </c>
      <c r="P19" s="26" t="s">
        <v>276</v>
      </c>
      <c r="Q19" s="25">
        <v>20.13569411764706</v>
      </c>
      <c r="R19" s="27">
        <v>5.366282352941177</v>
      </c>
      <c r="S19" s="27"/>
      <c r="T19" s="27">
        <v>14.769411764705882</v>
      </c>
      <c r="U19" s="25">
        <v>20.13569411764706</v>
      </c>
      <c r="V19" s="26">
        <f>(30+20+25)/3</f>
        <v>25</v>
      </c>
      <c r="W19" s="26">
        <v>60</v>
      </c>
      <c r="X19" s="77" t="s">
        <v>94</v>
      </c>
      <c r="Y19" s="26">
        <v>25</v>
      </c>
      <c r="Z19" s="43" t="s">
        <v>235</v>
      </c>
      <c r="AA19" s="36" t="s">
        <v>63</v>
      </c>
      <c r="AB19" s="36">
        <v>0</v>
      </c>
      <c r="AC19" s="40" t="s">
        <v>224</v>
      </c>
      <c r="AD19" s="26" t="s">
        <v>3</v>
      </c>
      <c r="AE19" s="26">
        <v>0</v>
      </c>
      <c r="AF19" s="39" t="s">
        <v>236</v>
      </c>
      <c r="AG19" s="39" t="s">
        <v>131</v>
      </c>
      <c r="AH19" s="36">
        <v>10</v>
      </c>
      <c r="AI19" s="26" t="s">
        <v>238</v>
      </c>
      <c r="AJ19" s="60" t="s">
        <v>67</v>
      </c>
      <c r="AK19" s="26">
        <v>15</v>
      </c>
      <c r="AL19" s="36"/>
      <c r="AM19" s="37"/>
      <c r="AN19" s="38"/>
    </row>
    <row r="20" spans="1:40" s="3" customFormat="1" ht="191.25">
      <c r="A20" s="60" t="s">
        <v>48</v>
      </c>
      <c r="B20" s="64">
        <v>104</v>
      </c>
      <c r="C20" s="64">
        <v>9</v>
      </c>
      <c r="D20" s="65" t="s">
        <v>167</v>
      </c>
      <c r="E20" s="26" t="s">
        <v>51</v>
      </c>
      <c r="F20" s="26">
        <v>3373</v>
      </c>
      <c r="G20" s="26" t="s">
        <v>55</v>
      </c>
      <c r="H20" s="26">
        <v>2006</v>
      </c>
      <c r="I20" s="27" t="s">
        <v>239</v>
      </c>
      <c r="J20" s="6">
        <v>257525</v>
      </c>
      <c r="K20" s="67" t="s">
        <v>43</v>
      </c>
      <c r="L20" s="27" t="s">
        <v>240</v>
      </c>
      <c r="M20" s="26" t="s">
        <v>241</v>
      </c>
      <c r="N20" s="26" t="s">
        <v>242</v>
      </c>
      <c r="O20" s="26" t="s">
        <v>243</v>
      </c>
      <c r="P20" s="26" t="s">
        <v>277</v>
      </c>
      <c r="Q20" s="25">
        <v>66.98086470588235</v>
      </c>
      <c r="R20" s="27">
        <v>35.20518235294117</v>
      </c>
      <c r="S20" s="27">
        <v>11.764705882352942</v>
      </c>
      <c r="T20" s="27">
        <v>20.010976470588236</v>
      </c>
      <c r="U20" s="25">
        <v>66.98086470588235</v>
      </c>
      <c r="V20" s="26">
        <v>100</v>
      </c>
      <c r="W20" s="26">
        <v>51.67</v>
      </c>
      <c r="X20" s="77" t="s">
        <v>94</v>
      </c>
      <c r="Y20" s="26">
        <v>100</v>
      </c>
      <c r="Z20" s="36" t="s">
        <v>167</v>
      </c>
      <c r="AA20" s="39" t="s">
        <v>51</v>
      </c>
      <c r="AB20" s="36">
        <v>50</v>
      </c>
      <c r="AC20" s="26" t="s">
        <v>168</v>
      </c>
      <c r="AD20" s="26" t="s">
        <v>5</v>
      </c>
      <c r="AE20" s="26">
        <v>50</v>
      </c>
      <c r="AF20" s="36"/>
      <c r="AG20" s="39"/>
      <c r="AH20" s="36"/>
      <c r="AI20" s="26"/>
      <c r="AJ20" s="60"/>
      <c r="AK20" s="26"/>
      <c r="AL20" s="39"/>
      <c r="AM20" s="44"/>
      <c r="AN20" s="38"/>
    </row>
    <row r="21" spans="1:40" s="3" customFormat="1" ht="165.75">
      <c r="A21" s="26" t="s">
        <v>48</v>
      </c>
      <c r="B21" s="64">
        <v>104</v>
      </c>
      <c r="C21" s="64">
        <v>10</v>
      </c>
      <c r="D21" s="65" t="s">
        <v>168</v>
      </c>
      <c r="E21" s="26" t="s">
        <v>71</v>
      </c>
      <c r="F21" s="26">
        <v>11517</v>
      </c>
      <c r="G21" s="26" t="s">
        <v>56</v>
      </c>
      <c r="H21" s="26">
        <v>2006</v>
      </c>
      <c r="I21" s="68" t="s">
        <v>145</v>
      </c>
      <c r="J21" s="6">
        <v>178800</v>
      </c>
      <c r="K21" s="67" t="s">
        <v>43</v>
      </c>
      <c r="L21" s="68" t="s">
        <v>146</v>
      </c>
      <c r="M21" s="60" t="s">
        <v>147</v>
      </c>
      <c r="N21" s="60" t="s">
        <v>148</v>
      </c>
      <c r="O21" s="26" t="s">
        <v>149</v>
      </c>
      <c r="P21" s="26" t="s">
        <v>278</v>
      </c>
      <c r="Q21" s="25">
        <v>34.798782352941174</v>
      </c>
      <c r="R21" s="27">
        <v>22.0929</v>
      </c>
      <c r="S21" s="27"/>
      <c r="T21" s="27">
        <v>12.705882352941176</v>
      </c>
      <c r="U21" s="25">
        <v>34.798782352941174</v>
      </c>
      <c r="V21" s="26">
        <v>80</v>
      </c>
      <c r="W21" s="26">
        <v>40</v>
      </c>
      <c r="X21" s="77" t="s">
        <v>94</v>
      </c>
      <c r="Y21" s="26">
        <v>80</v>
      </c>
      <c r="Z21" s="45" t="s">
        <v>168</v>
      </c>
      <c r="AA21" s="36" t="s">
        <v>5</v>
      </c>
      <c r="AB21" s="36">
        <v>80</v>
      </c>
      <c r="AC21" s="26" t="s">
        <v>244</v>
      </c>
      <c r="AD21" s="26" t="s">
        <v>6</v>
      </c>
      <c r="AE21" s="26">
        <v>0</v>
      </c>
      <c r="AF21" s="36"/>
      <c r="AG21" s="36"/>
      <c r="AH21" s="36"/>
      <c r="AI21" s="26"/>
      <c r="AJ21" s="26"/>
      <c r="AK21" s="26"/>
      <c r="AL21" s="36"/>
      <c r="AM21" s="37"/>
      <c r="AN21" s="38"/>
    </row>
    <row r="22" spans="1:40" s="3" customFormat="1" ht="102">
      <c r="A22" s="60" t="s">
        <v>48</v>
      </c>
      <c r="B22" s="64">
        <v>104</v>
      </c>
      <c r="C22" s="64">
        <v>3</v>
      </c>
      <c r="D22" s="65"/>
      <c r="E22" s="60" t="s">
        <v>259</v>
      </c>
      <c r="F22" s="26">
        <v>24445</v>
      </c>
      <c r="G22" s="26" t="s">
        <v>57</v>
      </c>
      <c r="H22" s="26">
        <v>2008</v>
      </c>
      <c r="I22" s="27"/>
      <c r="J22" s="6">
        <v>435399.6</v>
      </c>
      <c r="K22" s="67" t="s">
        <v>43</v>
      </c>
      <c r="L22" s="68" t="s">
        <v>285</v>
      </c>
      <c r="M22" s="26" t="s">
        <v>286</v>
      </c>
      <c r="N22" s="26" t="s">
        <v>287</v>
      </c>
      <c r="O22" s="26" t="s">
        <v>288</v>
      </c>
      <c r="P22" s="26" t="s">
        <v>279</v>
      </c>
      <c r="Q22" s="25">
        <v>67.13262352941176</v>
      </c>
      <c r="R22" s="27">
        <f>84322.39/1700</f>
        <v>49.60140588235294</v>
      </c>
      <c r="S22" s="27">
        <f>2000/1700</f>
        <v>1.1764705882352942</v>
      </c>
      <c r="T22" s="27">
        <f>27803.07/1700</f>
        <v>16.35474705882353</v>
      </c>
      <c r="U22" s="25">
        <f>SUM(R22:T22)</f>
        <v>67.13262352941177</v>
      </c>
      <c r="V22" s="26">
        <v>100</v>
      </c>
      <c r="W22" s="26">
        <v>41.67</v>
      </c>
      <c r="X22" s="77" t="s">
        <v>94</v>
      </c>
      <c r="Y22" s="26">
        <v>100</v>
      </c>
      <c r="Z22" s="39" t="s">
        <v>144</v>
      </c>
      <c r="AA22" s="39" t="s">
        <v>68</v>
      </c>
      <c r="AB22" s="36">
        <v>50</v>
      </c>
      <c r="AC22" s="60" t="s">
        <v>164</v>
      </c>
      <c r="AD22" s="60" t="s">
        <v>259</v>
      </c>
      <c r="AE22" s="26">
        <v>40</v>
      </c>
      <c r="AF22" s="39" t="s">
        <v>165</v>
      </c>
      <c r="AG22" s="39" t="s">
        <v>91</v>
      </c>
      <c r="AH22" s="36">
        <v>10</v>
      </c>
      <c r="AI22" s="26"/>
      <c r="AJ22" s="26"/>
      <c r="AK22" s="26"/>
      <c r="AL22" s="36"/>
      <c r="AM22" s="37"/>
      <c r="AN22" s="38"/>
    </row>
    <row r="23" spans="1:40" s="3" customFormat="1" ht="205.5" customHeight="1">
      <c r="A23" s="60" t="s">
        <v>48</v>
      </c>
      <c r="B23" s="64">
        <v>104</v>
      </c>
      <c r="C23" s="64">
        <v>13</v>
      </c>
      <c r="D23" s="65" t="s">
        <v>157</v>
      </c>
      <c r="E23" s="26" t="s">
        <v>66</v>
      </c>
      <c r="F23" s="26">
        <v>11874</v>
      </c>
      <c r="G23" s="26" t="s">
        <v>58</v>
      </c>
      <c r="H23" s="26">
        <v>2006</v>
      </c>
      <c r="I23" s="46" t="s">
        <v>159</v>
      </c>
      <c r="J23" s="6">
        <v>95040</v>
      </c>
      <c r="K23" s="67" t="s">
        <v>43</v>
      </c>
      <c r="L23" s="27" t="s">
        <v>160</v>
      </c>
      <c r="M23" s="19" t="s">
        <v>161</v>
      </c>
      <c r="N23" s="19" t="s">
        <v>162</v>
      </c>
      <c r="O23" s="19" t="s">
        <v>166</v>
      </c>
      <c r="P23" s="26" t="s">
        <v>280</v>
      </c>
      <c r="Q23" s="25">
        <v>15.591811764705884</v>
      </c>
      <c r="R23" s="27">
        <f>18406.08/1700</f>
        <v>10.827105882352942</v>
      </c>
      <c r="S23" s="27">
        <f>600/1700</f>
        <v>0.35294117647058826</v>
      </c>
      <c r="T23" s="27">
        <f>7500/1700</f>
        <v>4.411764705882353</v>
      </c>
      <c r="U23" s="25">
        <f>SUM(R23:T23)</f>
        <v>15.591811764705884</v>
      </c>
      <c r="V23" s="26">
        <v>85</v>
      </c>
      <c r="W23" s="26">
        <v>71.65</v>
      </c>
      <c r="X23" s="77" t="s">
        <v>94</v>
      </c>
      <c r="Y23" s="26">
        <v>85</v>
      </c>
      <c r="Z23" s="36" t="s">
        <v>157</v>
      </c>
      <c r="AA23" s="36" t="s">
        <v>169</v>
      </c>
      <c r="AB23" s="36">
        <v>20</v>
      </c>
      <c r="AC23" s="26" t="s">
        <v>167</v>
      </c>
      <c r="AD23" s="26" t="s">
        <v>51</v>
      </c>
      <c r="AE23" s="26">
        <v>15</v>
      </c>
      <c r="AF23" s="36" t="s">
        <v>158</v>
      </c>
      <c r="AG23" s="36" t="s">
        <v>66</v>
      </c>
      <c r="AH23" s="36">
        <v>10</v>
      </c>
      <c r="AI23" s="46" t="s">
        <v>262</v>
      </c>
      <c r="AJ23" s="26" t="s">
        <v>66</v>
      </c>
      <c r="AK23" s="26">
        <v>40</v>
      </c>
      <c r="AL23" s="36"/>
      <c r="AM23" s="37"/>
      <c r="AN23" s="38"/>
    </row>
    <row r="24" spans="1:40" s="3" customFormat="1" ht="231.75" customHeight="1">
      <c r="A24" s="113" t="s">
        <v>48</v>
      </c>
      <c r="B24" s="80">
        <v>104</v>
      </c>
      <c r="C24" s="80">
        <v>7</v>
      </c>
      <c r="D24" s="81" t="s">
        <v>185</v>
      </c>
      <c r="E24" s="82" t="s">
        <v>72</v>
      </c>
      <c r="F24" s="82">
        <v>12318</v>
      </c>
      <c r="G24" s="82" t="s">
        <v>59</v>
      </c>
      <c r="H24" s="82">
        <v>2006</v>
      </c>
      <c r="I24" s="82" t="s">
        <v>245</v>
      </c>
      <c r="J24" s="83">
        <v>162186</v>
      </c>
      <c r="K24" s="84" t="s">
        <v>43</v>
      </c>
      <c r="L24" s="85" t="s">
        <v>246</v>
      </c>
      <c r="M24" s="82" t="s">
        <v>247</v>
      </c>
      <c r="N24" s="82" t="s">
        <v>255</v>
      </c>
      <c r="O24" s="82" t="s">
        <v>256</v>
      </c>
      <c r="P24" s="82" t="s">
        <v>281</v>
      </c>
      <c r="Q24" s="85">
        <v>49.72824705882353</v>
      </c>
      <c r="R24" s="85">
        <v>18.476482352941176</v>
      </c>
      <c r="S24" s="85">
        <v>2.9411764705882355</v>
      </c>
      <c r="T24" s="85">
        <v>28.31058823529412</v>
      </c>
      <c r="U24" s="86">
        <v>49.72824705882353</v>
      </c>
      <c r="V24" s="82">
        <v>100</v>
      </c>
      <c r="W24" s="82">
        <v>76.64</v>
      </c>
      <c r="X24" s="87" t="s">
        <v>94</v>
      </c>
      <c r="Y24" s="82">
        <v>100</v>
      </c>
      <c r="Z24" s="88" t="s">
        <v>106</v>
      </c>
      <c r="AA24" s="88" t="s">
        <v>2</v>
      </c>
      <c r="AB24" s="88">
        <v>50</v>
      </c>
      <c r="AC24" s="82" t="s">
        <v>248</v>
      </c>
      <c r="AD24" s="82" t="s">
        <v>72</v>
      </c>
      <c r="AE24" s="82">
        <v>50</v>
      </c>
      <c r="AF24" s="88"/>
      <c r="AG24" s="88"/>
      <c r="AH24" s="88"/>
      <c r="AI24" s="89"/>
      <c r="AJ24" s="82"/>
      <c r="AK24" s="82"/>
      <c r="AL24" s="88"/>
      <c r="AM24" s="90"/>
      <c r="AN24" s="91"/>
    </row>
    <row r="25" spans="1:110" s="106" customFormat="1" ht="112.5" customHeight="1">
      <c r="A25" s="60" t="s">
        <v>44</v>
      </c>
      <c r="B25" s="98">
        <v>104</v>
      </c>
      <c r="C25" s="98">
        <v>13</v>
      </c>
      <c r="D25" s="99" t="s">
        <v>157</v>
      </c>
      <c r="E25" s="100" t="s">
        <v>66</v>
      </c>
      <c r="F25" s="101" t="s">
        <v>284</v>
      </c>
      <c r="G25" s="102" t="s">
        <v>24</v>
      </c>
      <c r="H25" s="99">
        <v>2010</v>
      </c>
      <c r="I25" s="102" t="s">
        <v>1</v>
      </c>
      <c r="J25" s="103">
        <v>101000</v>
      </c>
      <c r="K25" s="104" t="s">
        <v>25</v>
      </c>
      <c r="L25" s="105" t="s">
        <v>289</v>
      </c>
      <c r="M25" s="102" t="s">
        <v>290</v>
      </c>
      <c r="N25" s="102" t="s">
        <v>291</v>
      </c>
      <c r="O25" s="102" t="s">
        <v>0</v>
      </c>
      <c r="P25" s="60" t="s">
        <v>283</v>
      </c>
      <c r="Q25" s="71">
        <v>21.25449411764706</v>
      </c>
      <c r="R25" s="27">
        <f>17978.64/1700</f>
        <v>10.575670588235294</v>
      </c>
      <c r="S25" s="27">
        <f>5000/1700</f>
        <v>2.9411764705882355</v>
      </c>
      <c r="T25" s="27">
        <f>13154/1700</f>
        <v>7.737647058823529</v>
      </c>
      <c r="U25" s="71">
        <f>SUM(R25:T25)</f>
        <v>21.25449411764706</v>
      </c>
      <c r="V25" s="26">
        <v>100</v>
      </c>
      <c r="W25" s="26">
        <v>18.4</v>
      </c>
      <c r="X25" s="77" t="s">
        <v>94</v>
      </c>
      <c r="Y25" s="26">
        <v>100</v>
      </c>
      <c r="Z25" s="36" t="s">
        <v>262</v>
      </c>
      <c r="AA25" s="36" t="s">
        <v>66</v>
      </c>
      <c r="AB25" s="36">
        <v>100</v>
      </c>
      <c r="AC25" s="26"/>
      <c r="AD25" s="26"/>
      <c r="AE25" s="26"/>
      <c r="AF25" s="36"/>
      <c r="AG25" s="36"/>
      <c r="AH25" s="36"/>
      <c r="AI25" s="47"/>
      <c r="AJ25" s="26"/>
      <c r="AK25" s="26"/>
      <c r="AL25" s="36"/>
      <c r="AM25" s="36"/>
      <c r="AN25" s="36"/>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row>
    <row r="26" spans="1:40" s="3" customFormat="1" ht="51">
      <c r="A26" s="57" t="s">
        <v>48</v>
      </c>
      <c r="B26" s="92">
        <v>104</v>
      </c>
      <c r="C26" s="92">
        <v>12</v>
      </c>
      <c r="D26" s="93" t="s">
        <v>238</v>
      </c>
      <c r="E26" s="56" t="s">
        <v>97</v>
      </c>
      <c r="F26" s="94">
        <v>23563</v>
      </c>
      <c r="G26" s="56" t="s">
        <v>98</v>
      </c>
      <c r="H26" s="57">
        <v>2010</v>
      </c>
      <c r="I26" s="79" t="s">
        <v>99</v>
      </c>
      <c r="J26" s="95">
        <v>35573.61</v>
      </c>
      <c r="K26" s="96" t="s">
        <v>25</v>
      </c>
      <c r="L26" s="79" t="s">
        <v>102</v>
      </c>
      <c r="M26" s="57" t="s">
        <v>103</v>
      </c>
      <c r="N26" s="57" t="s">
        <v>104</v>
      </c>
      <c r="O26" s="57" t="s">
        <v>105</v>
      </c>
      <c r="P26" s="56" t="s">
        <v>100</v>
      </c>
      <c r="Q26" s="79">
        <v>3.14</v>
      </c>
      <c r="R26" s="79">
        <v>3.14</v>
      </c>
      <c r="S26" s="79"/>
      <c r="T26" s="79"/>
      <c r="U26" s="79">
        <v>3.14</v>
      </c>
      <c r="V26" s="57">
        <v>52.5</v>
      </c>
      <c r="W26" s="57">
        <v>15.05</v>
      </c>
      <c r="X26" s="97" t="s">
        <v>94</v>
      </c>
      <c r="Y26" s="57">
        <v>55</v>
      </c>
      <c r="Z26" s="36" t="s">
        <v>238</v>
      </c>
      <c r="AA26" s="36" t="s">
        <v>67</v>
      </c>
      <c r="AB26" s="36">
        <v>20</v>
      </c>
      <c r="AC26" s="73" t="s">
        <v>197</v>
      </c>
      <c r="AD26" s="56" t="s">
        <v>4</v>
      </c>
      <c r="AE26" s="57">
        <v>10</v>
      </c>
      <c r="AF26" s="36" t="s">
        <v>261</v>
      </c>
      <c r="AG26" s="36" t="s">
        <v>101</v>
      </c>
      <c r="AH26" s="36">
        <v>5</v>
      </c>
      <c r="AI26" s="57" t="s">
        <v>226</v>
      </c>
      <c r="AJ26" s="56" t="s">
        <v>97</v>
      </c>
      <c r="AK26" s="57">
        <v>20</v>
      </c>
      <c r="AL26" s="36"/>
      <c r="AM26" s="36"/>
      <c r="AN26" s="36"/>
    </row>
    <row r="27" spans="1:40" s="1" customFormat="1" ht="191.25">
      <c r="A27" s="26" t="s">
        <v>48</v>
      </c>
      <c r="B27" s="10">
        <v>104</v>
      </c>
      <c r="C27" s="10">
        <v>7</v>
      </c>
      <c r="D27" s="10" t="s">
        <v>185</v>
      </c>
      <c r="E27" s="10" t="s">
        <v>72</v>
      </c>
      <c r="F27" s="10">
        <v>12318</v>
      </c>
      <c r="G27" s="10" t="s">
        <v>107</v>
      </c>
      <c r="H27" s="10">
        <v>2010</v>
      </c>
      <c r="I27" s="10" t="s">
        <v>108</v>
      </c>
      <c r="J27" s="10">
        <v>126478.66</v>
      </c>
      <c r="K27" s="107" t="s">
        <v>25</v>
      </c>
      <c r="L27" s="10" t="s">
        <v>246</v>
      </c>
      <c r="M27" s="10" t="s">
        <v>247</v>
      </c>
      <c r="N27" s="10" t="s">
        <v>109</v>
      </c>
      <c r="O27" s="10" t="s">
        <v>110</v>
      </c>
      <c r="P27" s="10" t="s">
        <v>111</v>
      </c>
      <c r="Q27" s="27">
        <v>34.32</v>
      </c>
      <c r="R27" s="27">
        <v>3.01</v>
      </c>
      <c r="S27" s="27">
        <v>3</v>
      </c>
      <c r="T27" s="27">
        <v>28.31</v>
      </c>
      <c r="U27" s="27">
        <f>SUM(R27:T27)</f>
        <v>34.32</v>
      </c>
      <c r="V27" s="26">
        <v>100</v>
      </c>
      <c r="W27" s="26">
        <v>4.06</v>
      </c>
      <c r="X27" s="76" t="s">
        <v>94</v>
      </c>
      <c r="Y27" s="26">
        <v>100</v>
      </c>
      <c r="Z27" s="36" t="s">
        <v>185</v>
      </c>
      <c r="AA27" s="36" t="s">
        <v>2</v>
      </c>
      <c r="AB27" s="36">
        <v>50</v>
      </c>
      <c r="AC27" s="26" t="s">
        <v>248</v>
      </c>
      <c r="AD27" s="26" t="s">
        <v>72</v>
      </c>
      <c r="AE27" s="26">
        <v>50</v>
      </c>
      <c r="AF27" s="36"/>
      <c r="AG27" s="36"/>
      <c r="AH27" s="36"/>
      <c r="AI27" s="26"/>
      <c r="AJ27" s="26"/>
      <c r="AK27" s="26"/>
      <c r="AL27" s="36"/>
      <c r="AM27" s="36"/>
      <c r="AN27" s="36"/>
    </row>
    <row r="28" spans="1:40" s="1" customFormat="1" ht="127.5">
      <c r="A28" s="26" t="s">
        <v>48</v>
      </c>
      <c r="B28" s="10">
        <v>104</v>
      </c>
      <c r="C28" s="10">
        <v>12</v>
      </c>
      <c r="D28" s="19" t="s">
        <v>238</v>
      </c>
      <c r="E28" s="75" t="s">
        <v>65</v>
      </c>
      <c r="F28" s="60">
        <v>14360</v>
      </c>
      <c r="G28" s="26" t="s">
        <v>128</v>
      </c>
      <c r="H28" s="10">
        <v>2010</v>
      </c>
      <c r="I28" s="110" t="s">
        <v>129</v>
      </c>
      <c r="J28" s="5">
        <f>6498.87+16525.08+17156.93</f>
        <v>40180.880000000005</v>
      </c>
      <c r="K28" s="26" t="s">
        <v>25</v>
      </c>
      <c r="L28" s="26" t="s">
        <v>112</v>
      </c>
      <c r="M28" s="65" t="s">
        <v>113</v>
      </c>
      <c r="N28" s="60" t="s">
        <v>114</v>
      </c>
      <c r="O28" s="60" t="s">
        <v>115</v>
      </c>
      <c r="P28" s="10" t="s">
        <v>130</v>
      </c>
      <c r="Q28" s="27">
        <v>3.87</v>
      </c>
      <c r="R28" s="27">
        <v>3.87</v>
      </c>
      <c r="S28" s="27"/>
      <c r="T28" s="27"/>
      <c r="U28" s="27">
        <v>3.87</v>
      </c>
      <c r="V28" s="26">
        <v>100</v>
      </c>
      <c r="W28" s="26">
        <v>16.37</v>
      </c>
      <c r="X28" s="78" t="s">
        <v>94</v>
      </c>
      <c r="Y28" s="26">
        <v>100</v>
      </c>
      <c r="Z28" s="36" t="s">
        <v>227</v>
      </c>
      <c r="AA28" s="36" t="s">
        <v>67</v>
      </c>
      <c r="AB28" s="36">
        <v>25</v>
      </c>
      <c r="AC28" s="26" t="s">
        <v>95</v>
      </c>
      <c r="AD28" s="26" t="s">
        <v>96</v>
      </c>
      <c r="AE28" s="26">
        <v>25</v>
      </c>
      <c r="AF28" s="36" t="s">
        <v>198</v>
      </c>
      <c r="AG28" s="36" t="s">
        <v>65</v>
      </c>
      <c r="AH28" s="36">
        <v>25</v>
      </c>
      <c r="AI28" s="26" t="s">
        <v>197</v>
      </c>
      <c r="AJ28" s="26" t="s">
        <v>4</v>
      </c>
      <c r="AK28" s="26">
        <v>25</v>
      </c>
      <c r="AL28" s="36"/>
      <c r="AM28" s="36"/>
      <c r="AN28" s="36"/>
    </row>
    <row r="29" spans="1:40" s="3" customFormat="1" ht="153">
      <c r="A29" s="26" t="s">
        <v>48</v>
      </c>
      <c r="B29" s="64">
        <v>104</v>
      </c>
      <c r="C29" s="64">
        <v>12</v>
      </c>
      <c r="D29" s="65" t="s">
        <v>238</v>
      </c>
      <c r="E29" s="26" t="s">
        <v>116</v>
      </c>
      <c r="F29" s="66">
        <v>10412</v>
      </c>
      <c r="G29" s="26" t="s">
        <v>117</v>
      </c>
      <c r="H29" s="26">
        <v>2010</v>
      </c>
      <c r="I29" s="68" t="s">
        <v>133</v>
      </c>
      <c r="J29" s="6">
        <v>95543.92</v>
      </c>
      <c r="K29" s="67" t="s">
        <v>25</v>
      </c>
      <c r="L29" s="68" t="s">
        <v>134</v>
      </c>
      <c r="M29" s="68" t="s">
        <v>135</v>
      </c>
      <c r="N29" s="68" t="s">
        <v>136</v>
      </c>
      <c r="O29" s="68" t="s">
        <v>137</v>
      </c>
      <c r="P29" s="108" t="s">
        <v>118</v>
      </c>
      <c r="Q29" s="79">
        <v>30.63</v>
      </c>
      <c r="R29" s="27">
        <v>2.81</v>
      </c>
      <c r="S29" s="68">
        <f>1000/141.66</f>
        <v>7.059155724975293</v>
      </c>
      <c r="T29" s="68">
        <v>20.76</v>
      </c>
      <c r="U29" s="79">
        <v>30.63</v>
      </c>
      <c r="V29" s="68">
        <v>100</v>
      </c>
      <c r="W29" s="26">
        <v>5.02</v>
      </c>
      <c r="X29" s="77" t="s">
        <v>94</v>
      </c>
      <c r="Y29" s="111">
        <v>100</v>
      </c>
      <c r="Z29" s="36" t="s">
        <v>238</v>
      </c>
      <c r="AA29" s="36" t="s">
        <v>67</v>
      </c>
      <c r="AB29" s="36">
        <v>70</v>
      </c>
      <c r="AC29" s="75" t="s">
        <v>227</v>
      </c>
      <c r="AD29" s="26" t="s">
        <v>67</v>
      </c>
      <c r="AE29" s="26">
        <v>30</v>
      </c>
      <c r="AF29" s="36"/>
      <c r="AG29" s="36"/>
      <c r="AH29" s="36"/>
      <c r="AI29" s="26"/>
      <c r="AJ29" s="60"/>
      <c r="AK29" s="26"/>
      <c r="AL29" s="36"/>
      <c r="AM29" s="36"/>
      <c r="AN29" s="36"/>
    </row>
    <row r="30" spans="1:40" s="3" customFormat="1" ht="76.5">
      <c r="A30" s="26" t="s">
        <v>48</v>
      </c>
      <c r="B30" s="64">
        <v>104</v>
      </c>
      <c r="C30" s="64">
        <v>12</v>
      </c>
      <c r="D30" s="65" t="s">
        <v>238</v>
      </c>
      <c r="E30" s="60" t="s">
        <v>119</v>
      </c>
      <c r="F30" s="66">
        <v>31854</v>
      </c>
      <c r="G30" s="60" t="s">
        <v>120</v>
      </c>
      <c r="H30" s="26">
        <v>2010</v>
      </c>
      <c r="I30" s="27" t="s">
        <v>122</v>
      </c>
      <c r="J30" s="6">
        <v>8180.58</v>
      </c>
      <c r="K30" s="67" t="s">
        <v>25</v>
      </c>
      <c r="L30" s="27" t="s">
        <v>123</v>
      </c>
      <c r="M30" s="26" t="s">
        <v>124</v>
      </c>
      <c r="N30" s="26" t="s">
        <v>125</v>
      </c>
      <c r="O30" s="26" t="s">
        <v>126</v>
      </c>
      <c r="P30" s="108" t="s">
        <v>121</v>
      </c>
      <c r="Q30" s="79">
        <v>4.25</v>
      </c>
      <c r="R30" s="27">
        <v>0.72</v>
      </c>
      <c r="S30" s="27">
        <f>250/141.66</f>
        <v>1.7647889312438232</v>
      </c>
      <c r="T30" s="27">
        <f>250/141.66</f>
        <v>1.7647889312438232</v>
      </c>
      <c r="U30" s="79">
        <v>4.25</v>
      </c>
      <c r="V30" s="26">
        <v>30</v>
      </c>
      <c r="W30" s="26">
        <v>15.05</v>
      </c>
      <c r="X30" s="77" t="s">
        <v>94</v>
      </c>
      <c r="Y30" s="26">
        <v>30</v>
      </c>
      <c r="Z30" s="36" t="s">
        <v>227</v>
      </c>
      <c r="AA30" s="36" t="s">
        <v>67</v>
      </c>
      <c r="AB30" s="36">
        <v>7.5</v>
      </c>
      <c r="AC30" s="60" t="s">
        <v>95</v>
      </c>
      <c r="AD30" s="60" t="s">
        <v>96</v>
      </c>
      <c r="AE30" s="26">
        <v>7.5</v>
      </c>
      <c r="AF30" s="36" t="s">
        <v>198</v>
      </c>
      <c r="AG30" s="36" t="s">
        <v>65</v>
      </c>
      <c r="AH30" s="36">
        <v>7.5</v>
      </c>
      <c r="AI30" s="60" t="s">
        <v>197</v>
      </c>
      <c r="AJ30" s="60" t="s">
        <v>4</v>
      </c>
      <c r="AK30" s="26">
        <v>7.5</v>
      </c>
      <c r="AL30" s="36"/>
      <c r="AM30" s="36"/>
      <c r="AN30" s="36"/>
    </row>
  </sheetData>
  <sheetProtection/>
  <mergeCells count="3">
    <mergeCell ref="R3:U3"/>
    <mergeCell ref="Y3:AN3"/>
    <mergeCell ref="A1:G1"/>
  </mergeCells>
  <hyperlinks>
    <hyperlink ref="X5" r:id="rId1" display="www.ki.si"/>
    <hyperlink ref="X16" r:id="rId2" display="www.ki.si"/>
    <hyperlink ref="X20" r:id="rId3" display="www.ki.si"/>
    <hyperlink ref="X11" r:id="rId4" display="www.ki.si"/>
    <hyperlink ref="X21" r:id="rId5" display="www.ki.si"/>
    <hyperlink ref="X19" r:id="rId6" display="www.ki.si"/>
    <hyperlink ref="X22" r:id="rId7" display="www.ki.si"/>
    <hyperlink ref="X15" r:id="rId8" display="www.ki.si"/>
    <hyperlink ref="X9" r:id="rId9" display="www.ki.si"/>
    <hyperlink ref="X23" r:id="rId10" display="www.ki.si"/>
    <hyperlink ref="X25" r:id="rId11" display="www.ki.si"/>
    <hyperlink ref="X6" r:id="rId12" display="www.ki.si"/>
    <hyperlink ref="X8" r:id="rId13" display="http://www.ki.si/raziskovalne-enote/l11-laboratorij-za-biosintezo-in-biotransformacijo/"/>
    <hyperlink ref="X24" r:id="rId14" display="www.ki.si"/>
    <hyperlink ref="X14" r:id="rId15" display="www.ki.si"/>
    <hyperlink ref="X10" r:id="rId16" display="www.ki.si"/>
    <hyperlink ref="X12" r:id="rId17" display="www.ki.si"/>
    <hyperlink ref="X29" r:id="rId18" display="www.ki.si"/>
    <hyperlink ref="X30" r:id="rId19" display="www.ki.si"/>
    <hyperlink ref="X28" r:id="rId20" display="www.ki.si"/>
    <hyperlink ref="X27" r:id="rId21" display="www.ki.si"/>
    <hyperlink ref="X26" r:id="rId22" display="www.ki.si"/>
    <hyperlink ref="X17" r:id="rId23" display="http://www.ki.si/raziskovalne-enote/l11-laboratorij-za-biosintezo-in-biotransformacijo/"/>
    <hyperlink ref="X18" r:id="rId24" display="http://www.ki.si/raziskovalne-enote/l11-laboratorij-za-biosintezo-in-biotransformacijo/"/>
  </hyperlinks>
  <printOptions/>
  <pageMargins left="0.15748031496062992" right="0.15748031496062992" top="0.5905511811023623" bottom="0.5905511811023623" header="0" footer="0"/>
  <pageSetup fitToWidth="2" fitToHeight="1" horizontalDpi="600" verticalDpi="600" orientation="landscape" paperSize="9" scale="11" r:id="rId2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2011-04-13T06:58:42Z</cp:lastPrinted>
  <dcterms:created xsi:type="dcterms:W3CDTF">2009-06-15T12:06:31Z</dcterms:created>
  <dcterms:modified xsi:type="dcterms:W3CDTF">2011-04-18T05:48:58Z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